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tart" sheetId="1" r:id="rId1"/>
    <sheet name="TD Returns" sheetId="2" r:id="rId2"/>
    <sheet name="Yield Chart" sheetId="3" r:id="rId3"/>
    <sheet name="Yield Compare" sheetId="4" r:id="rId4"/>
    <sheet name="Mortgage Payment Calc" sheetId="5" r:id="rId5"/>
    <sheet name="CLTV Calc" sheetId="6" r:id="rId6"/>
    <sheet name="Yield Calc" sheetId="7" r:id="rId7"/>
    <sheet name="Yield Calc (2)" sheetId="8" r:id="rId8"/>
    <sheet name="Loan Constant Calc" sheetId="9" r:id="rId9"/>
  </sheets>
  <externalReferences>
    <externalReference r:id="rId12"/>
  </externalReferences>
  <definedNames>
    <definedName name="annual_PI" localSheetId="8">#REF!</definedName>
    <definedName name="annual_PI">#REF!</definedName>
    <definedName name="interest_rate" localSheetId="8">#REF!</definedName>
    <definedName name="interest_rate">#REF!</definedName>
    <definedName name="mgmt_rate" localSheetId="8">#REF!</definedName>
    <definedName name="mgmt_rate">#REF!</definedName>
    <definedName name="monthly_PI" localSheetId="8">#REF!</definedName>
    <definedName name="monthly_PI">#REF!</definedName>
    <definedName name="_xlnm.Print_Area" localSheetId="0">'Start'!$A$1:$F$23</definedName>
    <definedName name="_xlnm.Print_Area" localSheetId="6">'Yield Calc'!$A$1:$F$22</definedName>
    <definedName name="_xlnm.Print_Area" localSheetId="7">'Yield Calc (2)'!$A$1:$F$22</definedName>
    <definedName name="rent_increase" localSheetId="8">#REF!</definedName>
    <definedName name="rent_increase">#REF!</definedName>
    <definedName name="repair_rate" localSheetId="8">#REF!</definedName>
    <definedName name="repair_rate">#REF!</definedName>
    <definedName name="starting_monthly_rent" localSheetId="8">#REF!</definedName>
    <definedName name="starting_monthly_rent">#REF!</definedName>
    <definedName name="TI_rate" localSheetId="8">#REF!</definedName>
    <definedName name="TI_rate">#REF!</definedName>
    <definedName name="value_increase" localSheetId="8">#REF!</definedName>
    <definedName name="value_increase">#REF!</definedName>
  </definedNames>
  <calcPr fullCalcOnLoad="1"/>
</workbook>
</file>

<file path=xl/comments3.xml><?xml version="1.0" encoding="utf-8"?>
<comments xmlns="http://schemas.openxmlformats.org/spreadsheetml/2006/main">
  <authors>
    <author>GA</author>
  </authors>
  <commentList>
    <comment ref="C16" authorId="0">
      <text>
        <r>
          <rPr>
            <b/>
            <sz val="9"/>
            <rFont val="Tahoma"/>
            <family val="0"/>
          </rPr>
          <t>Points are added to the loan amount and not deducted from the "Loan Amount" shown above. So "Loan Amount" ends up being higher than what is shown here. So the payoff ends up being higher than "Loan Amount".</t>
        </r>
      </text>
    </comment>
    <comment ref="C14" authorId="0">
      <text>
        <r>
          <rPr>
            <b/>
            <sz val="9"/>
            <rFont val="Tahoma"/>
            <family val="0"/>
          </rPr>
          <t>Points are deducted from the "Loan Amount" shown above. So private lender ends up fundng LESS than the amount "Loan Amount" shown above.</t>
        </r>
      </text>
    </comment>
  </commentList>
</comments>
</file>

<file path=xl/comments4.xml><?xml version="1.0" encoding="utf-8"?>
<comments xmlns="http://schemas.openxmlformats.org/spreadsheetml/2006/main">
  <authors>
    <author>GA</author>
  </authors>
  <commentList>
    <comment ref="C16" authorId="0">
      <text>
        <r>
          <rPr>
            <b/>
            <sz val="9"/>
            <rFont val="Tahoma"/>
            <family val="0"/>
          </rPr>
          <t>Points are added to the loan amount and not deducted from the "Loan Amount" shown above. So "Loan Amount" ends up being higher than what is shown here. So the payoff ends up being higher than "Loan Amount".</t>
        </r>
      </text>
    </comment>
    <comment ref="C14" authorId="0">
      <text>
        <r>
          <rPr>
            <b/>
            <sz val="9"/>
            <rFont val="Tahoma"/>
            <family val="0"/>
          </rPr>
          <t>Points are deducted from the "Loan Amount" shown above. So private lender ends up fundng LESS than the amount "Loan Amount" shown above.</t>
        </r>
      </text>
    </comment>
  </commentList>
</comments>
</file>

<file path=xl/sharedStrings.xml><?xml version="1.0" encoding="utf-8"?>
<sst xmlns="http://schemas.openxmlformats.org/spreadsheetml/2006/main" count="117" uniqueCount="64">
  <si>
    <t>Amount</t>
  </si>
  <si>
    <t>(Compounded)</t>
  </si>
  <si>
    <t>Num of Years</t>
  </si>
  <si>
    <t>Basic Mortgage Payment Calculator</t>
  </si>
  <si>
    <t>Amortized or Interest-Only</t>
  </si>
  <si>
    <t>Interest-Only</t>
  </si>
  <si>
    <t>Loan Amount</t>
  </si>
  <si>
    <t>Num Payments per year</t>
  </si>
  <si>
    <t>Years</t>
  </si>
  <si>
    <t>Interest</t>
  </si>
  <si>
    <t>Monthly Payment (P&amp;I)</t>
  </si>
  <si>
    <t>Copyright 2004 © George Antone - All rights reserved</t>
  </si>
  <si>
    <t>Yield</t>
  </si>
  <si>
    <t>Yield Calculator</t>
  </si>
  <si>
    <t>Upfront Points</t>
  </si>
  <si>
    <t>Backend Points</t>
  </si>
  <si>
    <t>Yield Chart</t>
  </si>
  <si>
    <t>Time in Months</t>
  </si>
  <si>
    <t>LTV Calculator</t>
  </si>
  <si>
    <t>Property Value</t>
  </si>
  <si>
    <t>Senior Loan(s) Total</t>
  </si>
  <si>
    <t>Amount Requesting to Borrow</t>
  </si>
  <si>
    <t>CLTV (Combined Loan-to-Value)</t>
  </si>
  <si>
    <t>Total Loans</t>
  </si>
  <si>
    <t>PrePayment Penalty on Senior Loan(s) [if any]</t>
  </si>
  <si>
    <t>Amount Invested</t>
  </si>
  <si>
    <t>Gross Yield on Capital Invested</t>
  </si>
  <si>
    <t>Net Yield on Capital Invested</t>
  </si>
  <si>
    <t>Net Operating Income (NOI)</t>
  </si>
  <si>
    <t>Borrowed Money Interest (you are paying out)</t>
  </si>
  <si>
    <t>Annual Interest Income (you collected)</t>
  </si>
  <si>
    <t>Lender's Fees to You (if any that you collected)</t>
  </si>
  <si>
    <t>Expenses (you paid for loan)</t>
  </si>
  <si>
    <t>Start Here</t>
  </si>
  <si>
    <t>Compound Returns</t>
  </si>
  <si>
    <t>Mortgage Payment Calculator</t>
  </si>
  <si>
    <t>CLTV Calculator</t>
  </si>
  <si>
    <t>Yield Comparison</t>
  </si>
  <si>
    <t>Figure out how much money you will end up in the future by reinvesting your money in private lending</t>
  </si>
  <si>
    <t>Compare yields of side-by-side loans. Good for doing "what if" scenarios</t>
  </si>
  <si>
    <t>Show you various yields given the loan you input</t>
  </si>
  <si>
    <t>Mortgage calculator to calculate monthly payments</t>
  </si>
  <si>
    <t>Calculate your CLTV safely</t>
  </si>
  <si>
    <t>Calculate your yield in your cash and/or leverage (if any)</t>
  </si>
  <si>
    <t>LINKS</t>
  </si>
  <si>
    <t>DESCRIPTION</t>
  </si>
  <si>
    <t>Basic "Annual Loan Constant" Calculator</t>
  </si>
  <si>
    <t>Enter Mortgage Information</t>
  </si>
  <si>
    <t>Option 1</t>
  </si>
  <si>
    <t>Option 2</t>
  </si>
  <si>
    <t>Option 3</t>
  </si>
  <si>
    <t>Fully Amortizing</t>
  </si>
  <si>
    <t>Mortgage Interest</t>
  </si>
  <si>
    <t>Annual Payments (P&amp;I)</t>
  </si>
  <si>
    <t>Annual Loan Constant</t>
  </si>
  <si>
    <t>Copyright 2004 - 2008 © George Antone - All rights reserved (Visit www.WealthClasses.com)</t>
  </si>
  <si>
    <t>Loan Constant Calculator</t>
  </si>
  <si>
    <t>Calculate and compare loan constants of various loans</t>
  </si>
  <si>
    <t>*Compounded Annually</t>
  </si>
  <si>
    <t>*Compounded Monthly</t>
  </si>
  <si>
    <t>Compounded Returns For Private Lending*</t>
  </si>
  <si>
    <t>Enter the data in the YELLOW cells (num of years, interest and amount you have)</t>
  </si>
  <si>
    <t>How much can your money grow to? Find out below.</t>
  </si>
  <si>
    <t>Protective Equity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</si>
</sst>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50">
    <font>
      <sz val="10"/>
      <name val="Arial"/>
      <family val="0"/>
    </font>
    <font>
      <b/>
      <sz val="10"/>
      <name val="Arial"/>
      <family val="2"/>
    </font>
    <font>
      <b/>
      <sz val="14"/>
      <color indexed="9"/>
      <name val="Arial"/>
      <family val="2"/>
    </font>
    <font>
      <b/>
      <sz val="18"/>
      <color indexed="9"/>
      <name val="Arial"/>
      <family val="2"/>
    </font>
    <font>
      <sz val="16"/>
      <name val="Arial"/>
      <family val="2"/>
    </font>
    <font>
      <sz val="16"/>
      <color indexed="12"/>
      <name val="Arial"/>
      <family val="2"/>
    </font>
    <font>
      <sz val="12"/>
      <name val="Arial"/>
      <family val="2"/>
    </font>
    <font>
      <sz val="8"/>
      <name val="Arial"/>
      <family val="0"/>
    </font>
    <font>
      <b/>
      <sz val="9"/>
      <name val="Tahoma"/>
      <family val="0"/>
    </font>
    <font>
      <b/>
      <u val="single"/>
      <sz val="16"/>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indexed="48"/>
        <bgColor indexed="64"/>
      </patternFill>
    </fill>
    <fill>
      <patternFill patternType="solid">
        <fgColor indexed="1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6">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33" borderId="15" xfId="0" applyFont="1" applyFill="1" applyBorder="1" applyAlignment="1">
      <alignment horizontal="center"/>
    </xf>
    <xf numFmtId="9" fontId="1" fillId="33" borderId="16" xfId="0" applyNumberFormat="1" applyFont="1" applyFill="1" applyBorder="1" applyAlignment="1">
      <alignment horizontal="center"/>
    </xf>
    <xf numFmtId="42" fontId="0" fillId="33" borderId="17" xfId="44" applyNumberFormat="1" applyFont="1" applyFill="1" applyBorder="1" applyAlignment="1">
      <alignment/>
    </xf>
    <xf numFmtId="0" fontId="0" fillId="33" borderId="0" xfId="0" applyFill="1" applyAlignment="1">
      <alignment/>
    </xf>
    <xf numFmtId="0" fontId="0" fillId="0" borderId="17" xfId="0" applyFill="1" applyBorder="1" applyAlignment="1">
      <alignment/>
    </xf>
    <xf numFmtId="0" fontId="0" fillId="0" borderId="0" xfId="0" applyFill="1" applyBorder="1" applyAlignment="1">
      <alignment/>
    </xf>
    <xf numFmtId="0" fontId="0" fillId="0" borderId="18" xfId="0" applyFill="1" applyBorder="1" applyAlignment="1">
      <alignment/>
    </xf>
    <xf numFmtId="0" fontId="4" fillId="0" borderId="0" xfId="0" applyFont="1" applyBorder="1" applyAlignment="1">
      <alignment/>
    </xf>
    <xf numFmtId="3" fontId="5" fillId="34" borderId="19" xfId="0" applyNumberFormat="1" applyFont="1" applyFill="1" applyBorder="1" applyAlignment="1" applyProtection="1">
      <alignment horizontal="center"/>
      <protection locked="0"/>
    </xf>
    <xf numFmtId="6" fontId="5" fillId="34" borderId="19" xfId="0" applyNumberFormat="1" applyFont="1" applyFill="1" applyBorder="1" applyAlignment="1" applyProtection="1">
      <alignment/>
      <protection locked="0"/>
    </xf>
    <xf numFmtId="0" fontId="5" fillId="34" borderId="19" xfId="0" applyFont="1" applyFill="1" applyBorder="1" applyAlignment="1" applyProtection="1">
      <alignment/>
      <protection locked="0"/>
    </xf>
    <xf numFmtId="10" fontId="5" fillId="34" borderId="19" xfId="0" applyNumberFormat="1" applyFont="1" applyFill="1" applyBorder="1" applyAlignment="1" applyProtection="1">
      <alignment/>
      <protection locked="0"/>
    </xf>
    <xf numFmtId="8" fontId="4" fillId="0" borderId="20" xfId="0" applyNumberFormat="1" applyFont="1" applyBorder="1" applyAlignment="1" applyProtection="1">
      <alignment/>
      <protection hidden="1"/>
    </xf>
    <xf numFmtId="0" fontId="0" fillId="0" borderId="21" xfId="0" applyFill="1" applyBorder="1" applyAlignment="1">
      <alignment/>
    </xf>
    <xf numFmtId="0" fontId="0" fillId="0" borderId="20" xfId="0" applyFill="1" applyBorder="1" applyAlignment="1">
      <alignment/>
    </xf>
    <xf numFmtId="0" fontId="0" fillId="0" borderId="22" xfId="0" applyFill="1" applyBorder="1" applyAlignment="1">
      <alignment/>
    </xf>
    <xf numFmtId="0" fontId="6" fillId="33" borderId="0" xfId="0" applyFont="1" applyFill="1" applyBorder="1" applyAlignment="1">
      <alignment/>
    </xf>
    <xf numFmtId="0" fontId="6" fillId="0" borderId="0" xfId="0" applyFont="1" applyFill="1" applyBorder="1" applyAlignment="1">
      <alignment/>
    </xf>
    <xf numFmtId="8" fontId="4" fillId="0" borderId="0" xfId="0" applyNumberFormat="1" applyFont="1" applyBorder="1" applyAlignment="1" applyProtection="1">
      <alignment/>
      <protection hidden="1"/>
    </xf>
    <xf numFmtId="10" fontId="4" fillId="0" borderId="0" xfId="44" applyNumberFormat="1" applyFont="1" applyFill="1" applyBorder="1" applyAlignment="1" applyProtection="1">
      <alignment/>
      <protection hidden="1"/>
    </xf>
    <xf numFmtId="0" fontId="9" fillId="0" borderId="0" xfId="0" applyFont="1" applyBorder="1" applyAlignment="1">
      <alignment horizontal="center"/>
    </xf>
    <xf numFmtId="0" fontId="4" fillId="0" borderId="0" xfId="0" applyFont="1" applyBorder="1" applyAlignment="1">
      <alignment horizontal="center"/>
    </xf>
    <xf numFmtId="0" fontId="4" fillId="34" borderId="19" xfId="0" applyFont="1" applyFill="1" applyBorder="1" applyAlignment="1" applyProtection="1">
      <alignment horizontal="center"/>
      <protection locked="0"/>
    </xf>
    <xf numFmtId="10" fontId="4" fillId="0" borderId="0" xfId="59" applyNumberFormat="1" applyFont="1" applyBorder="1" applyAlignment="1" applyProtection="1">
      <alignment horizontal="center"/>
      <protection hidden="1"/>
    </xf>
    <xf numFmtId="0" fontId="4" fillId="0" borderId="0" xfId="0" applyFont="1" applyBorder="1" applyAlignment="1" applyProtection="1">
      <alignment/>
      <protection hidden="1"/>
    </xf>
    <xf numFmtId="42" fontId="0" fillId="34" borderId="19" xfId="44" applyNumberFormat="1" applyFont="1" applyFill="1" applyBorder="1" applyAlignment="1" applyProtection="1">
      <alignment/>
      <protection locked="0"/>
    </xf>
    <xf numFmtId="9" fontId="0" fillId="34" borderId="19" xfId="0" applyNumberFormat="1" applyFill="1" applyBorder="1" applyAlignment="1" applyProtection="1">
      <alignment horizontal="center"/>
      <protection locked="0"/>
    </xf>
    <xf numFmtId="0" fontId="0" fillId="34" borderId="19" xfId="0" applyFill="1" applyBorder="1" applyAlignment="1" applyProtection="1">
      <alignment horizontal="center"/>
      <protection locked="0"/>
    </xf>
    <xf numFmtId="42" fontId="0" fillId="0" borderId="0" xfId="44" applyNumberFormat="1" applyFont="1" applyBorder="1" applyAlignment="1" applyProtection="1">
      <alignment/>
      <protection hidden="1"/>
    </xf>
    <xf numFmtId="8" fontId="0" fillId="0" borderId="18" xfId="44" applyNumberFormat="1" applyFont="1" applyBorder="1" applyAlignment="1" applyProtection="1">
      <alignment/>
      <protection hidden="1"/>
    </xf>
    <xf numFmtId="42" fontId="0" fillId="0" borderId="20" xfId="44" applyNumberFormat="1" applyFont="1" applyBorder="1" applyAlignment="1" applyProtection="1">
      <alignment/>
      <protection hidden="1"/>
    </xf>
    <xf numFmtId="8" fontId="0" fillId="0" borderId="20" xfId="44" applyNumberFormat="1" applyFont="1" applyBorder="1" applyAlignment="1" applyProtection="1">
      <alignment/>
      <protection hidden="1"/>
    </xf>
    <xf numFmtId="8" fontId="0" fillId="0" borderId="22" xfId="44" applyNumberFormat="1" applyFont="1" applyBorder="1" applyAlignment="1" applyProtection="1">
      <alignment/>
      <protection hidden="1"/>
    </xf>
    <xf numFmtId="6" fontId="4" fillId="0" borderId="0" xfId="0" applyNumberFormat="1" applyFont="1" applyBorder="1" applyAlignment="1" applyProtection="1">
      <alignment/>
      <protection hidden="1"/>
    </xf>
    <xf numFmtId="10" fontId="4" fillId="35" borderId="23" xfId="59" applyNumberFormat="1" applyFont="1" applyFill="1" applyBorder="1" applyAlignment="1" applyProtection="1">
      <alignment/>
      <protection hidden="1"/>
    </xf>
    <xf numFmtId="8" fontId="5" fillId="34" borderId="19" xfId="0" applyNumberFormat="1" applyFont="1" applyFill="1" applyBorder="1" applyAlignment="1" applyProtection="1">
      <alignment/>
      <protection locked="0"/>
    </xf>
    <xf numFmtId="8" fontId="4" fillId="35" borderId="23" xfId="59" applyNumberFormat="1" applyFont="1" applyFill="1" applyBorder="1" applyAlignment="1" applyProtection="1">
      <alignment/>
      <protection hidden="1"/>
    </xf>
    <xf numFmtId="0" fontId="6" fillId="0" borderId="0" xfId="0" applyFont="1" applyBorder="1" applyAlignment="1">
      <alignment/>
    </xf>
    <xf numFmtId="0" fontId="41" fillId="0" borderId="0" xfId="53" applyBorder="1" applyAlignment="1" applyProtection="1">
      <alignment/>
      <protection/>
    </xf>
    <xf numFmtId="0" fontId="41" fillId="0" borderId="0" xfId="53" applyFont="1" applyBorder="1" applyAlignment="1" applyProtection="1">
      <alignment/>
      <protection/>
    </xf>
    <xf numFmtId="0" fontId="1" fillId="35" borderId="0" xfId="0" applyFont="1" applyFill="1" applyBorder="1" applyAlignment="1">
      <alignment horizontal="center"/>
    </xf>
    <xf numFmtId="0" fontId="1" fillId="0" borderId="0" xfId="0" applyFont="1" applyFill="1" applyBorder="1" applyAlignment="1">
      <alignment horizontal="center"/>
    </xf>
    <xf numFmtId="0" fontId="4" fillId="0" borderId="0" xfId="0" applyFont="1" applyBorder="1" applyAlignment="1" applyProtection="1">
      <alignment/>
      <protection locked="0"/>
    </xf>
    <xf numFmtId="10" fontId="4" fillId="0" borderId="20" xfId="0" applyNumberFormat="1" applyFont="1" applyBorder="1" applyAlignment="1" applyProtection="1">
      <alignment/>
      <protection hidden="1"/>
    </xf>
    <xf numFmtId="8" fontId="0" fillId="0" borderId="0" xfId="44" applyNumberFormat="1" applyFont="1" applyBorder="1" applyAlignment="1" applyProtection="1">
      <alignment/>
      <protection hidden="1"/>
    </xf>
    <xf numFmtId="0" fontId="10" fillId="0" borderId="13" xfId="0" applyFont="1" applyBorder="1" applyAlignment="1">
      <alignment/>
    </xf>
    <xf numFmtId="0" fontId="6" fillId="36" borderId="0" xfId="0" applyFont="1" applyFill="1" applyBorder="1" applyAlignment="1">
      <alignment/>
    </xf>
    <xf numFmtId="0" fontId="3" fillId="37" borderId="24" xfId="0" applyFont="1" applyFill="1" applyBorder="1" applyAlignment="1">
      <alignment horizontal="center" vertical="center"/>
    </xf>
    <xf numFmtId="0" fontId="3" fillId="37" borderId="25" xfId="0" applyFont="1" applyFill="1" applyBorder="1" applyAlignment="1">
      <alignment horizontal="center" vertical="center"/>
    </xf>
    <xf numFmtId="0" fontId="3" fillId="37" borderId="26" xfId="0" applyFont="1" applyFill="1" applyBorder="1" applyAlignment="1">
      <alignment horizontal="center" vertical="center"/>
    </xf>
    <xf numFmtId="0" fontId="2" fillId="38" borderId="27" xfId="0" applyFont="1" applyFill="1" applyBorder="1" applyAlignment="1">
      <alignment horizontal="center" vertical="center"/>
    </xf>
    <xf numFmtId="0" fontId="2" fillId="38" borderId="28" xfId="0" applyFont="1" applyFill="1" applyBorder="1" applyAlignment="1">
      <alignment horizontal="center" vertical="center"/>
    </xf>
    <xf numFmtId="0" fontId="2" fillId="38" borderId="29" xfId="0" applyFont="1" applyFill="1" applyBorder="1" applyAlignment="1">
      <alignment horizontal="center" vertical="center"/>
    </xf>
    <xf numFmtId="0" fontId="10" fillId="0" borderId="0" xfId="0" applyFont="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3" fillId="37" borderId="16" xfId="0" applyFont="1" applyFill="1" applyBorder="1" applyAlignment="1">
      <alignment horizontal="center" vertical="center"/>
    </xf>
    <xf numFmtId="0" fontId="0" fillId="0" borderId="25" xfId="0" applyBorder="1" applyAlignment="1">
      <alignment/>
    </xf>
    <xf numFmtId="0" fontId="0" fillId="0" borderId="26"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oan%20constant%20calculator%20-%20publ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an Constant Cal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E21"/>
  <sheetViews>
    <sheetView showGridLines="0" tabSelected="1" workbookViewId="0" topLeftCell="A1">
      <selection activeCell="D13" sqref="D13"/>
    </sheetView>
  </sheetViews>
  <sheetFormatPr defaultColWidth="9.140625" defaultRowHeight="12.75"/>
  <cols>
    <col min="1" max="1" width="3.57421875" style="10" customWidth="1"/>
    <col min="2" max="2" width="4.28125" style="10" customWidth="1"/>
    <col min="3" max="3" width="28.140625" style="10" customWidth="1"/>
    <col min="4" max="4" width="102.00390625" style="10" bestFit="1" customWidth="1"/>
    <col min="5" max="5" width="4.421875" style="10" customWidth="1"/>
    <col min="6" max="6" width="3.28125" style="10" customWidth="1"/>
    <col min="7" max="16384" width="9.140625" style="10" customWidth="1"/>
  </cols>
  <sheetData>
    <row r="1" ht="16.5" customHeight="1"/>
    <row r="2" spans="2:5" ht="21.75" customHeight="1">
      <c r="B2" s="54" t="s">
        <v>33</v>
      </c>
      <c r="C2" s="55"/>
      <c r="D2" s="55"/>
      <c r="E2" s="56"/>
    </row>
    <row r="3" spans="2:5" ht="12.75">
      <c r="B3" s="11"/>
      <c r="C3" s="12"/>
      <c r="D3" s="12"/>
      <c r="E3" s="13"/>
    </row>
    <row r="4" spans="2:5" ht="12.75">
      <c r="B4" s="11"/>
      <c r="C4" s="47" t="s">
        <v>44</v>
      </c>
      <c r="D4" s="47" t="s">
        <v>45</v>
      </c>
      <c r="E4" s="13"/>
    </row>
    <row r="5" spans="2:5" ht="15">
      <c r="B5" s="11"/>
      <c r="C5" s="45" t="s">
        <v>34</v>
      </c>
      <c r="D5" s="44" t="s">
        <v>38</v>
      </c>
      <c r="E5" s="13"/>
    </row>
    <row r="6" spans="2:5" ht="4.5" customHeight="1">
      <c r="B6" s="11"/>
      <c r="C6" s="14"/>
      <c r="D6" s="44"/>
      <c r="E6" s="13"/>
    </row>
    <row r="7" spans="2:5" ht="15">
      <c r="B7" s="11"/>
      <c r="C7" s="45" t="s">
        <v>16</v>
      </c>
      <c r="D7" s="44" t="s">
        <v>40</v>
      </c>
      <c r="E7" s="13"/>
    </row>
    <row r="8" spans="2:5" ht="4.5" customHeight="1">
      <c r="B8" s="11"/>
      <c r="C8" s="14"/>
      <c r="D8" s="44"/>
      <c r="E8" s="13"/>
    </row>
    <row r="9" spans="2:5" ht="15">
      <c r="B9" s="11"/>
      <c r="C9" s="45" t="s">
        <v>37</v>
      </c>
      <c r="D9" s="44" t="s">
        <v>39</v>
      </c>
      <c r="E9" s="13"/>
    </row>
    <row r="10" spans="2:5" ht="4.5" customHeight="1">
      <c r="B10" s="11"/>
      <c r="C10" s="14"/>
      <c r="D10" s="44"/>
      <c r="E10" s="13"/>
    </row>
    <row r="11" spans="2:5" ht="15">
      <c r="B11" s="11"/>
      <c r="C11" s="45" t="s">
        <v>35</v>
      </c>
      <c r="D11" s="44" t="s">
        <v>41</v>
      </c>
      <c r="E11" s="13"/>
    </row>
    <row r="12" spans="2:5" ht="4.5" customHeight="1">
      <c r="B12" s="11"/>
      <c r="C12" s="14"/>
      <c r="D12" s="44"/>
      <c r="E12" s="13"/>
    </row>
    <row r="13" spans="2:5" ht="15">
      <c r="B13" s="11"/>
      <c r="C13" s="45" t="s">
        <v>36</v>
      </c>
      <c r="D13" s="44" t="s">
        <v>42</v>
      </c>
      <c r="E13" s="13"/>
    </row>
    <row r="14" spans="2:5" ht="4.5" customHeight="1">
      <c r="B14" s="11"/>
      <c r="C14" s="14"/>
      <c r="D14" s="44"/>
      <c r="E14" s="13"/>
    </row>
    <row r="15" spans="2:5" ht="15">
      <c r="B15" s="11"/>
      <c r="C15" s="46" t="s">
        <v>13</v>
      </c>
      <c r="D15" s="44" t="s">
        <v>43</v>
      </c>
      <c r="E15" s="13"/>
    </row>
    <row r="16" spans="2:5" ht="4.5" customHeight="1">
      <c r="B16" s="11"/>
      <c r="C16" s="14"/>
      <c r="D16" s="44"/>
      <c r="E16" s="13"/>
    </row>
    <row r="17" spans="2:5" ht="15">
      <c r="B17" s="11"/>
      <c r="C17" s="45" t="s">
        <v>56</v>
      </c>
      <c r="D17" s="44" t="s">
        <v>57</v>
      </c>
      <c r="E17" s="13"/>
    </row>
    <row r="18" spans="2:5" ht="4.5" customHeight="1">
      <c r="B18" s="11"/>
      <c r="C18" s="14"/>
      <c r="D18" s="44"/>
      <c r="E18" s="13"/>
    </row>
    <row r="19" spans="2:5" ht="20.25">
      <c r="B19" s="11"/>
      <c r="C19" s="14"/>
      <c r="D19" s="14"/>
      <c r="E19" s="13"/>
    </row>
    <row r="20" spans="2:5" ht="12.75">
      <c r="B20" s="20"/>
      <c r="C20" s="21"/>
      <c r="D20" s="21"/>
      <c r="E20" s="22"/>
    </row>
    <row r="21" ht="15">
      <c r="B21" s="23" t="s">
        <v>11</v>
      </c>
    </row>
  </sheetData>
  <sheetProtection/>
  <mergeCells count="1">
    <mergeCell ref="B2:E2"/>
  </mergeCells>
  <hyperlinks>
    <hyperlink ref="C5" location="'TD Returns'!A1" display="Compound Returns"/>
    <hyperlink ref="C7" location="'Yield Chart'!A1" display="Yield Chart"/>
    <hyperlink ref="C9" location="'Yield Compare'!A1" display="Yield Comparison"/>
    <hyperlink ref="C11" location="'Mortgage Payment Calc'!A1" display="Mortgage Payment Calculator"/>
    <hyperlink ref="C13" location="'CLTV Calc'!A1" display="CLTV Calculator"/>
    <hyperlink ref="C15" location="'Yield Calc'!A1" display="Yield Calculator"/>
    <hyperlink ref="C17" location="'Loan Constant Calc'!A1" display="Loan Constant Calculator"/>
  </hyperlinks>
  <printOptions/>
  <pageMargins left="0.7" right="0.7" top="0.75" bottom="0.75" header="0.3" footer="0.3"/>
  <pageSetup horizontalDpi="600" verticalDpi="600" orientation="landscape" scale="78" r:id="rId1"/>
</worksheet>
</file>

<file path=xl/worksheets/sheet2.xml><?xml version="1.0" encoding="utf-8"?>
<worksheet xmlns="http://schemas.openxmlformats.org/spreadsheetml/2006/main" xmlns:r="http://schemas.openxmlformats.org/officeDocument/2006/relationships">
  <dimension ref="B2:G29"/>
  <sheetViews>
    <sheetView showGridLines="0" zoomScalePageLayoutView="0" workbookViewId="0" topLeftCell="A1">
      <selection activeCell="F27" sqref="F27"/>
    </sheetView>
  </sheetViews>
  <sheetFormatPr defaultColWidth="9.140625" defaultRowHeight="12.75"/>
  <cols>
    <col min="1" max="1" width="3.28125" style="0" customWidth="1"/>
    <col min="2" max="2" width="3.140625" style="0" customWidth="1"/>
    <col min="3" max="3" width="17.00390625" style="0" customWidth="1"/>
    <col min="4" max="4" width="22.8515625" style="0" bestFit="1" customWidth="1"/>
    <col min="5" max="5" width="17.7109375" style="0" customWidth="1"/>
    <col min="6" max="6" width="14.57421875" style="0" customWidth="1"/>
    <col min="7" max="7" width="3.28125" style="0" customWidth="1"/>
    <col min="8" max="8" width="4.421875" style="0" customWidth="1"/>
    <col min="9" max="9" width="43.140625" style="0" customWidth="1"/>
  </cols>
  <sheetData>
    <row r="1" ht="10.5" customHeight="1" thickBot="1"/>
    <row r="2" spans="2:7" ht="18">
      <c r="B2" s="57" t="s">
        <v>60</v>
      </c>
      <c r="C2" s="58"/>
      <c r="D2" s="58"/>
      <c r="E2" s="58"/>
      <c r="F2" s="58"/>
      <c r="G2" s="59"/>
    </row>
    <row r="3" spans="2:7" ht="12.75">
      <c r="B3" s="1"/>
      <c r="C3" s="60" t="s">
        <v>62</v>
      </c>
      <c r="D3" s="60"/>
      <c r="E3" s="60"/>
      <c r="F3" s="60"/>
      <c r="G3" s="3"/>
    </row>
    <row r="4" spans="2:7" ht="12.75">
      <c r="B4" s="1"/>
      <c r="C4" s="60" t="s">
        <v>61</v>
      </c>
      <c r="D4" s="60"/>
      <c r="E4" s="60"/>
      <c r="F4" s="60"/>
      <c r="G4" s="3"/>
    </row>
    <row r="5" spans="2:7" ht="12.75">
      <c r="B5" s="1"/>
      <c r="C5" s="2"/>
      <c r="D5" s="2"/>
      <c r="E5" s="2"/>
      <c r="F5" s="2"/>
      <c r="G5" s="3"/>
    </row>
    <row r="6" spans="2:7" ht="12.75">
      <c r="B6" s="1"/>
      <c r="C6" s="2" t="s">
        <v>2</v>
      </c>
      <c r="D6" s="34">
        <v>20</v>
      </c>
      <c r="E6" s="2" t="s">
        <v>1</v>
      </c>
      <c r="F6" s="2"/>
      <c r="G6" s="3"/>
    </row>
    <row r="7" spans="2:7" ht="7.5" customHeight="1">
      <c r="B7" s="1"/>
      <c r="C7" s="2"/>
      <c r="D7" s="2"/>
      <c r="E7" s="2"/>
      <c r="F7" s="2"/>
      <c r="G7" s="3"/>
    </row>
    <row r="8" spans="2:7" ht="12.75">
      <c r="B8" s="1"/>
      <c r="C8" s="7" t="s">
        <v>0</v>
      </c>
      <c r="D8" s="8">
        <v>0.07</v>
      </c>
      <c r="E8" s="8">
        <v>0.15</v>
      </c>
      <c r="F8" s="33">
        <v>0.13</v>
      </c>
      <c r="G8" s="3"/>
    </row>
    <row r="9" spans="2:7" ht="12.75">
      <c r="B9" s="1"/>
      <c r="C9" s="9">
        <v>10000</v>
      </c>
      <c r="D9" s="35">
        <f>-FV($D$8/12,$D$6*12,0,C9,0)</f>
        <v>40387.38848982182</v>
      </c>
      <c r="E9" s="35">
        <f>-FV($E$8/12,$D$6*12,0,C9,0)</f>
        <v>197154.9351844702</v>
      </c>
      <c r="F9" s="36">
        <f>-FV($F$8/12,$D$6*12,0,C9,0)</f>
        <v>132767.9215545289</v>
      </c>
      <c r="G9" s="3"/>
    </row>
    <row r="10" spans="2:7" ht="12.75">
      <c r="B10" s="1"/>
      <c r="C10" s="9">
        <v>25000</v>
      </c>
      <c r="D10" s="35">
        <f>-FV($D$8/12,$D$6*12,0,C10,0)</f>
        <v>100968.47122455455</v>
      </c>
      <c r="E10" s="35">
        <f>-FV($E$8/12,$D$6*12,0,C10,0)</f>
        <v>492887.3379611755</v>
      </c>
      <c r="F10" s="36">
        <f>-FV($F$8/12,$D$6*12,0,C10,0)</f>
        <v>331919.8038863223</v>
      </c>
      <c r="G10" s="3"/>
    </row>
    <row r="11" spans="2:7" ht="12.75">
      <c r="B11" s="1"/>
      <c r="C11" s="9">
        <v>50000</v>
      </c>
      <c r="D11" s="35">
        <f>-FV($D$8/12,$D$6*12,0,C11,0)</f>
        <v>201936.9424491091</v>
      </c>
      <c r="E11" s="35">
        <f>-FV($E$8/12,$D$6*12,0,C11,0)</f>
        <v>985774.675922351</v>
      </c>
      <c r="F11" s="36">
        <f>-FV($F$8/12,$D$6*12,0,C11,0)</f>
        <v>663839.6077726446</v>
      </c>
      <c r="G11" s="3"/>
    </row>
    <row r="12" spans="2:7" ht="12.75">
      <c r="B12" s="1"/>
      <c r="C12" s="9">
        <v>100000</v>
      </c>
      <c r="D12" s="35">
        <f>-FV($D$8/12,$D$6*12,0,C12,0)</f>
        <v>403873.8848982182</v>
      </c>
      <c r="E12" s="35">
        <f>-FV($E$8/12,$D$6*12,0,C12,0)</f>
        <v>1971549.351844702</v>
      </c>
      <c r="F12" s="36">
        <f>-FV($F$8/12,$D$6*12,0,C12,0)</f>
        <v>1327679.2155452892</v>
      </c>
      <c r="G12" s="3"/>
    </row>
    <row r="13" spans="2:7" ht="12.75">
      <c r="B13" s="1"/>
      <c r="C13" s="32">
        <v>47500</v>
      </c>
      <c r="D13" s="37">
        <f>-FV($D$8/12,$D$6*12,0,C13,0)</f>
        <v>191840.09532665362</v>
      </c>
      <c r="E13" s="38">
        <f>-FV($E$8/12,$D$6*12,0,C13,0)</f>
        <v>936485.9421262334</v>
      </c>
      <c r="F13" s="39">
        <f>-FV($F$8/12,$D$6*12,0,C13,0)</f>
        <v>630647.6273840123</v>
      </c>
      <c r="G13" s="3"/>
    </row>
    <row r="14" spans="2:7" ht="13.5" thickBot="1">
      <c r="B14" s="4"/>
      <c r="C14" s="52" t="s">
        <v>59</v>
      </c>
      <c r="D14" s="5"/>
      <c r="E14" s="5"/>
      <c r="F14" s="5"/>
      <c r="G14" s="6"/>
    </row>
    <row r="15" ht="15.75" thickBot="1">
      <c r="C15" s="24"/>
    </row>
    <row r="16" spans="2:7" ht="18">
      <c r="B16" s="57" t="s">
        <v>60</v>
      </c>
      <c r="C16" s="58"/>
      <c r="D16" s="58"/>
      <c r="E16" s="58"/>
      <c r="F16" s="58"/>
      <c r="G16" s="59"/>
    </row>
    <row r="17" spans="2:7" ht="12.75">
      <c r="B17" s="1"/>
      <c r="C17" s="60" t="s">
        <v>62</v>
      </c>
      <c r="D17" s="60"/>
      <c r="E17" s="60"/>
      <c r="F17" s="60"/>
      <c r="G17" s="3"/>
    </row>
    <row r="18" spans="2:7" ht="12.75">
      <c r="B18" s="1"/>
      <c r="C18" s="60" t="s">
        <v>61</v>
      </c>
      <c r="D18" s="60"/>
      <c r="E18" s="60"/>
      <c r="F18" s="60"/>
      <c r="G18" s="3"/>
    </row>
    <row r="19" spans="2:7" ht="12.75">
      <c r="B19" s="1"/>
      <c r="C19" s="2"/>
      <c r="D19" s="2"/>
      <c r="E19" s="2"/>
      <c r="F19" s="2"/>
      <c r="G19" s="3"/>
    </row>
    <row r="20" spans="2:7" ht="12.75">
      <c r="B20" s="1"/>
      <c r="C20" s="2" t="s">
        <v>2</v>
      </c>
      <c r="D20" s="34">
        <v>20</v>
      </c>
      <c r="E20" s="2" t="s">
        <v>1</v>
      </c>
      <c r="F20" s="2"/>
      <c r="G20" s="3"/>
    </row>
    <row r="21" spans="2:7" ht="12.75">
      <c r="B21" s="1"/>
      <c r="C21" s="2"/>
      <c r="D21" s="2"/>
      <c r="E21" s="2"/>
      <c r="F21" s="2"/>
      <c r="G21" s="3"/>
    </row>
    <row r="22" spans="2:7" ht="12.75">
      <c r="B22" s="1"/>
      <c r="C22" s="7" t="s">
        <v>0</v>
      </c>
      <c r="D22" s="8">
        <v>0.07</v>
      </c>
      <c r="E22" s="8">
        <v>0.15</v>
      </c>
      <c r="F22" s="33">
        <v>0.25</v>
      </c>
      <c r="G22" s="3"/>
    </row>
    <row r="23" spans="2:7" ht="12.75">
      <c r="B23" s="1"/>
      <c r="C23" s="9">
        <v>10000</v>
      </c>
      <c r="D23" s="51">
        <f>-FV($D$22,$D$20,0,C23,0)</f>
        <v>38696.8446248618</v>
      </c>
      <c r="E23" s="51">
        <f>-FV($E$22,$D$20,0,C23,0)</f>
        <v>163665.37392946082</v>
      </c>
      <c r="F23" s="36">
        <f>-FV($F$22,$D$20,0,C23,0)</f>
        <v>867361.7379884035</v>
      </c>
      <c r="G23" s="3"/>
    </row>
    <row r="24" spans="2:7" ht="12.75">
      <c r="B24" s="1"/>
      <c r="C24" s="9">
        <v>25000</v>
      </c>
      <c r="D24" s="51">
        <f>-FV($D$22,$D$20,0,C24,0)</f>
        <v>96742.11156215449</v>
      </c>
      <c r="E24" s="51">
        <f>-FV($E$22,$D$20,0,C24,0)</f>
        <v>409163.43482365203</v>
      </c>
      <c r="F24" s="36">
        <f>-FV($F$22,$D$20,0,C24,0)</f>
        <v>2168404.344971009</v>
      </c>
      <c r="G24" s="3"/>
    </row>
    <row r="25" spans="2:7" ht="12.75">
      <c r="B25" s="1"/>
      <c r="C25" s="9">
        <v>50000</v>
      </c>
      <c r="D25" s="51">
        <f>-FV($D$22,$D$20,0,C25,0)</f>
        <v>193484.22312430898</v>
      </c>
      <c r="E25" s="51">
        <f>-FV($E$22,$D$20,0,C25,0)</f>
        <v>818326.8696473041</v>
      </c>
      <c r="F25" s="36">
        <f>-FV($F$22,$D$20,0,C25,0)</f>
        <v>4336808.689942018</v>
      </c>
      <c r="G25" s="3"/>
    </row>
    <row r="26" spans="2:7" ht="12.75">
      <c r="B26" s="1"/>
      <c r="C26" s="9">
        <v>100000</v>
      </c>
      <c r="D26" s="51">
        <f>-FV($D$22,$D$20,0,C26,0)</f>
        <v>386968.44624861795</v>
      </c>
      <c r="E26" s="51">
        <f>-FV($E$22,$D$20,0,C26,0)</f>
        <v>1636653.7392946081</v>
      </c>
      <c r="F26" s="36">
        <f>-FV($F$22,$D$20,0,C26,0)</f>
        <v>8673617.379884036</v>
      </c>
      <c r="G26" s="3"/>
    </row>
    <row r="27" spans="2:7" ht="12.75">
      <c r="B27" s="1"/>
      <c r="C27" s="32">
        <v>20000</v>
      </c>
      <c r="D27" s="38">
        <f>-FV($D$22,$D$20,0,C27,0)</f>
        <v>77393.6892497236</v>
      </c>
      <c r="E27" s="38">
        <f>-FV($E$22,$D$20,0,C27,0)</f>
        <v>327330.74785892165</v>
      </c>
      <c r="F27" s="39">
        <f>-FV($F$22,$D$20,0,C27,0)</f>
        <v>1734723.475976807</v>
      </c>
      <c r="G27" s="3"/>
    </row>
    <row r="28" spans="2:7" ht="13.5" thickBot="1">
      <c r="B28" s="4"/>
      <c r="C28" s="52" t="s">
        <v>58</v>
      </c>
      <c r="D28" s="5"/>
      <c r="E28" s="5"/>
      <c r="F28" s="5"/>
      <c r="G28" s="6"/>
    </row>
    <row r="29" ht="15">
      <c r="C29" s="53" t="s">
        <v>11</v>
      </c>
    </row>
  </sheetData>
  <sheetProtection password="E4ED" sheet="1" objects="1" scenarios="1"/>
  <mergeCells count="6">
    <mergeCell ref="B2:G2"/>
    <mergeCell ref="B16:G16"/>
    <mergeCell ref="C4:F4"/>
    <mergeCell ref="C18:F18"/>
    <mergeCell ref="C3:F3"/>
    <mergeCell ref="C17:F17"/>
  </mergeCells>
  <printOptions/>
  <pageMargins left="0.75" right="0.75" top="1" bottom="1" header="0.5" footer="0.5"/>
  <pageSetup horizontalDpi="355" verticalDpi="355" orientation="landscape" r:id="rId1"/>
</worksheet>
</file>

<file path=xl/worksheets/sheet3.xml><?xml version="1.0" encoding="utf-8"?>
<worksheet xmlns="http://schemas.openxmlformats.org/spreadsheetml/2006/main" xmlns:r="http://schemas.openxmlformats.org/officeDocument/2006/relationships">
  <dimension ref="B2:K33"/>
  <sheetViews>
    <sheetView showGridLines="0" zoomScalePageLayoutView="0" workbookViewId="0" topLeftCell="A2">
      <selection activeCell="D12" sqref="D12"/>
    </sheetView>
  </sheetViews>
  <sheetFormatPr defaultColWidth="9.140625" defaultRowHeight="12.75"/>
  <cols>
    <col min="1" max="1" width="9.140625" style="10" customWidth="1"/>
    <col min="2" max="2" width="4.28125" style="10" customWidth="1"/>
    <col min="3" max="3" width="41.00390625" style="10" bestFit="1" customWidth="1"/>
    <col min="4" max="4" width="23.7109375" style="10" customWidth="1"/>
    <col min="5" max="5" width="4.421875" style="10" customWidth="1"/>
    <col min="6" max="6" width="3.7109375" style="10" customWidth="1"/>
    <col min="7" max="7" width="7.57421875" style="10" customWidth="1"/>
    <col min="8" max="10" width="14.8515625" style="10" customWidth="1"/>
    <col min="11" max="16384" width="9.140625" style="10" customWidth="1"/>
  </cols>
  <sheetData>
    <row r="1" ht="30" customHeight="1"/>
    <row r="2" spans="2:11" ht="21.75" customHeight="1">
      <c r="B2" s="54" t="s">
        <v>13</v>
      </c>
      <c r="C2" s="55"/>
      <c r="D2" s="55"/>
      <c r="E2" s="61"/>
      <c r="G2" s="54" t="s">
        <v>16</v>
      </c>
      <c r="H2" s="55"/>
      <c r="I2" s="55"/>
      <c r="J2" s="55"/>
      <c r="K2" s="61"/>
    </row>
    <row r="3" spans="2:11" ht="12.75">
      <c r="B3" s="11"/>
      <c r="C3" s="12"/>
      <c r="D3" s="12"/>
      <c r="E3" s="13"/>
      <c r="G3" s="11"/>
      <c r="H3" s="12"/>
      <c r="I3" s="12"/>
      <c r="J3" s="12"/>
      <c r="K3" s="13"/>
    </row>
    <row r="4" spans="2:11" ht="20.25">
      <c r="B4" s="11"/>
      <c r="C4" s="14" t="s">
        <v>4</v>
      </c>
      <c r="D4" s="15" t="s">
        <v>5</v>
      </c>
      <c r="E4" s="13"/>
      <c r="G4" s="11"/>
      <c r="H4" s="27" t="s">
        <v>17</v>
      </c>
      <c r="I4" s="27"/>
      <c r="J4" s="27" t="s">
        <v>12</v>
      </c>
      <c r="K4" s="13"/>
    </row>
    <row r="5" spans="2:11" ht="4.5" customHeight="1">
      <c r="B5" s="11"/>
      <c r="C5" s="14"/>
      <c r="D5" s="14"/>
      <c r="E5" s="13"/>
      <c r="G5" s="11"/>
      <c r="H5" s="14"/>
      <c r="I5" s="14"/>
      <c r="J5" s="14"/>
      <c r="K5" s="13"/>
    </row>
    <row r="6" spans="2:11" ht="20.25">
      <c r="B6" s="11"/>
      <c r="C6" s="14" t="s">
        <v>6</v>
      </c>
      <c r="D6" s="16">
        <v>25000</v>
      </c>
      <c r="E6" s="13"/>
      <c r="G6" s="11"/>
      <c r="H6" s="28">
        <v>1</v>
      </c>
      <c r="I6" s="28"/>
      <c r="J6" s="30">
        <f>RATE(H6,$D$18,-$D$6+($D$6*$D$14),$D$6+($D$16*$D$6))*12</f>
        <v>0.27272727272727326</v>
      </c>
      <c r="K6" s="13"/>
    </row>
    <row r="7" spans="2:11" ht="4.5" customHeight="1">
      <c r="B7" s="11"/>
      <c r="C7" s="14"/>
      <c r="D7" s="14"/>
      <c r="E7" s="13"/>
      <c r="G7" s="11"/>
      <c r="H7" s="28"/>
      <c r="I7" s="28"/>
      <c r="J7" s="30"/>
      <c r="K7" s="13"/>
    </row>
    <row r="8" spans="2:11" ht="20.25">
      <c r="B8" s="11"/>
      <c r="C8" s="14" t="s">
        <v>7</v>
      </c>
      <c r="D8" s="17">
        <v>12</v>
      </c>
      <c r="E8" s="13"/>
      <c r="G8" s="11"/>
      <c r="H8" s="28">
        <v>2</v>
      </c>
      <c r="I8" s="28"/>
      <c r="J8" s="30">
        <f>RATE(H8,$D$18,-$D$6+($D$6*$D$14),$D$6+($D$16*$D$6))*12</f>
        <v>0.21159155958464326</v>
      </c>
      <c r="K8" s="13"/>
    </row>
    <row r="9" spans="2:11" ht="4.5" customHeight="1">
      <c r="B9" s="11"/>
      <c r="C9" s="14"/>
      <c r="D9" s="14"/>
      <c r="E9" s="13"/>
      <c r="G9" s="11"/>
      <c r="H9" s="28"/>
      <c r="I9" s="28"/>
      <c r="J9" s="30"/>
      <c r="K9" s="13"/>
    </row>
    <row r="10" spans="2:11" ht="20.25">
      <c r="B10" s="11"/>
      <c r="C10" s="14" t="s">
        <v>8</v>
      </c>
      <c r="D10" s="17">
        <v>1</v>
      </c>
      <c r="E10" s="13"/>
      <c r="G10" s="11"/>
      <c r="H10" s="28">
        <v>3</v>
      </c>
      <c r="I10" s="28"/>
      <c r="J10" s="30">
        <f>RATE(H10,$D$18,-$D$6+($D$6*$D$14),$D$6+($D$16*$D$6))*12</f>
        <v>0.19128193488306572</v>
      </c>
      <c r="K10" s="13"/>
    </row>
    <row r="11" spans="2:11" ht="4.5" customHeight="1">
      <c r="B11" s="11"/>
      <c r="C11" s="14"/>
      <c r="D11" s="14"/>
      <c r="E11" s="13"/>
      <c r="G11" s="11"/>
      <c r="H11" s="28"/>
      <c r="I11" s="28"/>
      <c r="J11" s="30"/>
      <c r="K11" s="13"/>
    </row>
    <row r="12" spans="2:11" ht="20.25">
      <c r="B12" s="11"/>
      <c r="C12" s="14" t="s">
        <v>9</v>
      </c>
      <c r="D12" s="18">
        <v>0.15</v>
      </c>
      <c r="E12" s="13"/>
      <c r="G12" s="11"/>
      <c r="H12" s="28">
        <v>4</v>
      </c>
      <c r="I12" s="28"/>
      <c r="J12" s="30">
        <f>RATE(H12,$D$18,-$D$6+($D$6*$D$14),$D$6+($D$16*$D$6))*12</f>
        <v>0.18114060919651104</v>
      </c>
      <c r="K12" s="13"/>
    </row>
    <row r="13" spans="2:11" ht="4.5" customHeight="1">
      <c r="B13" s="11"/>
      <c r="C13" s="14"/>
      <c r="D13" s="14"/>
      <c r="E13" s="13"/>
      <c r="G13" s="11"/>
      <c r="H13" s="28"/>
      <c r="I13" s="28"/>
      <c r="J13" s="30"/>
      <c r="K13" s="13"/>
    </row>
    <row r="14" spans="2:11" ht="20.25">
      <c r="B14" s="11"/>
      <c r="C14" s="14" t="s">
        <v>14</v>
      </c>
      <c r="D14" s="18">
        <v>0.01</v>
      </c>
      <c r="E14" s="13"/>
      <c r="G14" s="11"/>
      <c r="H14" s="28">
        <v>5</v>
      </c>
      <c r="I14" s="28"/>
      <c r="J14" s="30">
        <f>RATE(H14,$D$18,-$D$6+($D$6*$D$14),$D$6+($D$16*$D$6))*12</f>
        <v>0.17506050369765114</v>
      </c>
      <c r="K14" s="13"/>
    </row>
    <row r="15" spans="2:11" ht="4.5" customHeight="1">
      <c r="B15" s="11"/>
      <c r="C15" s="14"/>
      <c r="D15" s="14"/>
      <c r="E15" s="13"/>
      <c r="G15" s="11"/>
      <c r="H15" s="28"/>
      <c r="I15" s="28"/>
      <c r="J15" s="30"/>
      <c r="K15" s="13"/>
    </row>
    <row r="16" spans="2:11" ht="20.25">
      <c r="B16" s="11"/>
      <c r="C16" s="14" t="s">
        <v>15</v>
      </c>
      <c r="D16" s="18">
        <v>0</v>
      </c>
      <c r="E16" s="13"/>
      <c r="G16" s="11"/>
      <c r="H16" s="28">
        <v>6</v>
      </c>
      <c r="I16" s="28"/>
      <c r="J16" s="30">
        <f>RATE(H16,$D$18,-$D$6+($D$6*$D$14),$D$6+($D$16*$D$6))*12</f>
        <v>0.17100931587544654</v>
      </c>
      <c r="K16" s="13"/>
    </row>
    <row r="17" spans="2:11" ht="4.5" customHeight="1">
      <c r="B17" s="11"/>
      <c r="C17" s="14"/>
      <c r="D17" s="14"/>
      <c r="E17" s="13"/>
      <c r="G17" s="11"/>
      <c r="H17" s="28"/>
      <c r="I17" s="28"/>
      <c r="J17" s="30"/>
      <c r="K17" s="13"/>
    </row>
    <row r="18" spans="2:11" ht="20.25">
      <c r="B18" s="11"/>
      <c r="C18" s="14" t="s">
        <v>10</v>
      </c>
      <c r="D18" s="19">
        <f>IF(D6&lt;&gt;"",IF(D4&lt;&gt;"Interest-Only",-1*PMT(D12/D8,D10*D8,D6,0,1),D6*D12/12),"")</f>
        <v>312.5</v>
      </c>
      <c r="E18" s="13"/>
      <c r="G18" s="11"/>
      <c r="H18" s="28">
        <v>7</v>
      </c>
      <c r="I18" s="28"/>
      <c r="J18" s="30">
        <f>RATE(H18,$D$18,-$D$6+($D$6*$D$14),$D$6+($D$16*$D$6))*12</f>
        <v>0.16811688822391288</v>
      </c>
      <c r="K18" s="13"/>
    </row>
    <row r="19" spans="2:11" ht="4.5" customHeight="1">
      <c r="B19" s="11"/>
      <c r="C19" s="14"/>
      <c r="D19" s="25"/>
      <c r="E19" s="13"/>
      <c r="G19" s="11"/>
      <c r="H19" s="28"/>
      <c r="I19" s="28"/>
      <c r="J19" s="30"/>
      <c r="K19" s="13"/>
    </row>
    <row r="20" spans="2:11" ht="20.25">
      <c r="B20" s="11"/>
      <c r="C20" s="14" t="s">
        <v>12</v>
      </c>
      <c r="D20" s="26">
        <f>RATE(D8*D10,D18,-D6+(D6*D14),D6+(D16*D6))*12</f>
        <v>0.16089277332873492</v>
      </c>
      <c r="E20" s="13"/>
      <c r="G20" s="11"/>
      <c r="H20" s="28">
        <v>8</v>
      </c>
      <c r="I20" s="28"/>
      <c r="J20" s="30">
        <f>RATE(H20,$D$18,-$D$6+($D$6*$D$14),$D$6+($D$16*$D$6))*12</f>
        <v>0.16594841391372528</v>
      </c>
      <c r="K20" s="13"/>
    </row>
    <row r="21" spans="2:11" ht="4.5" customHeight="1">
      <c r="B21" s="11"/>
      <c r="C21" s="14"/>
      <c r="D21" s="14"/>
      <c r="E21" s="13"/>
      <c r="G21" s="11"/>
      <c r="H21" s="28"/>
      <c r="I21" s="14"/>
      <c r="J21" s="31"/>
      <c r="K21" s="13"/>
    </row>
    <row r="22" spans="2:11" ht="20.25">
      <c r="B22" s="11"/>
      <c r="C22" s="14"/>
      <c r="D22" s="14"/>
      <c r="E22" s="13"/>
      <c r="G22" s="11"/>
      <c r="H22" s="28">
        <v>9</v>
      </c>
      <c r="I22" s="14"/>
      <c r="J22" s="30">
        <f>RATE(H22,$D$18,-$D$6+($D$6*$D$14),$D$6+($D$16*$D$6))*12</f>
        <v>0.1642624409540903</v>
      </c>
      <c r="K22" s="13"/>
    </row>
    <row r="23" spans="2:11" ht="4.5" customHeight="1">
      <c r="B23" s="11"/>
      <c r="C23" s="14"/>
      <c r="D23" s="14"/>
      <c r="E23" s="13"/>
      <c r="G23" s="11"/>
      <c r="H23" s="28"/>
      <c r="I23" s="14"/>
      <c r="J23" s="31"/>
      <c r="K23" s="13"/>
    </row>
    <row r="24" spans="2:11" ht="20.25">
      <c r="B24" s="11"/>
      <c r="C24" s="14"/>
      <c r="D24" s="14"/>
      <c r="E24" s="13"/>
      <c r="G24" s="11"/>
      <c r="H24" s="28">
        <v>10</v>
      </c>
      <c r="I24" s="14"/>
      <c r="J24" s="30">
        <f>RATE(H24,$D$18,-$D$6+($D$6*$D$14),$D$6+($D$16*$D$6))*12</f>
        <v>0.1629141464585856</v>
      </c>
      <c r="K24" s="13"/>
    </row>
    <row r="25" spans="2:11" ht="4.5" customHeight="1">
      <c r="B25" s="11"/>
      <c r="C25" s="14"/>
      <c r="D25" s="14"/>
      <c r="E25" s="13"/>
      <c r="G25" s="11"/>
      <c r="H25" s="28"/>
      <c r="I25" s="14"/>
      <c r="J25" s="31"/>
      <c r="K25" s="13"/>
    </row>
    <row r="26" spans="2:11" ht="20.25">
      <c r="B26" s="11"/>
      <c r="C26" s="14"/>
      <c r="D26" s="14"/>
      <c r="E26" s="13"/>
      <c r="G26" s="11"/>
      <c r="H26" s="28">
        <v>11</v>
      </c>
      <c r="I26" s="14"/>
      <c r="J26" s="30">
        <f>RATE(H26,$D$18,-$D$6+($D$6*$D$14),$D$6+($D$16*$D$6))*12</f>
        <v>0.16181139433796238</v>
      </c>
      <c r="K26" s="13"/>
    </row>
    <row r="27" spans="2:11" ht="4.5" customHeight="1">
      <c r="B27" s="11"/>
      <c r="C27" s="14"/>
      <c r="D27" s="14"/>
      <c r="E27" s="13"/>
      <c r="G27" s="11"/>
      <c r="H27" s="28"/>
      <c r="I27" s="14"/>
      <c r="J27" s="31"/>
      <c r="K27" s="13"/>
    </row>
    <row r="28" spans="2:11" ht="20.25">
      <c r="B28" s="11"/>
      <c r="C28" s="14"/>
      <c r="D28" s="14"/>
      <c r="E28" s="13"/>
      <c r="G28" s="11"/>
      <c r="H28" s="28">
        <v>12</v>
      </c>
      <c r="I28" s="14"/>
      <c r="J28" s="30">
        <f>RATE(H28,$D$18,-$D$6+($D$6*$D$14),$D$6+($D$16*$D$6))*12</f>
        <v>0.16089277332873492</v>
      </c>
      <c r="K28" s="13"/>
    </row>
    <row r="29" spans="2:11" ht="4.5" customHeight="1">
      <c r="B29" s="11"/>
      <c r="C29" s="14"/>
      <c r="D29" s="14"/>
      <c r="E29" s="13"/>
      <c r="G29" s="11"/>
      <c r="H29" s="14"/>
      <c r="I29" s="14"/>
      <c r="J29" s="31"/>
      <c r="K29" s="13"/>
    </row>
    <row r="30" spans="2:11" ht="20.25">
      <c r="B30" s="11"/>
      <c r="C30" s="14"/>
      <c r="D30" s="14"/>
      <c r="E30" s="13"/>
      <c r="G30" s="11"/>
      <c r="H30" s="29">
        <v>24</v>
      </c>
      <c r="I30" s="14"/>
      <c r="J30" s="30">
        <f>RATE(H30,$D$18,-$D$6+($D$6*$D$14),$D$6+($D$16*$D$6))*12</f>
        <v>0.15585181657675856</v>
      </c>
      <c r="K30" s="13"/>
    </row>
    <row r="31" spans="2:11" ht="4.5" customHeight="1">
      <c r="B31" s="11"/>
      <c r="C31" s="14"/>
      <c r="D31" s="14"/>
      <c r="E31" s="13"/>
      <c r="G31" s="11"/>
      <c r="H31" s="14"/>
      <c r="I31" s="14"/>
      <c r="J31" s="14"/>
      <c r="K31" s="13"/>
    </row>
    <row r="32" spans="2:11" ht="12.75">
      <c r="B32" s="20"/>
      <c r="C32" s="21"/>
      <c r="D32" s="21"/>
      <c r="E32" s="22"/>
      <c r="G32" s="20"/>
      <c r="H32" s="21"/>
      <c r="I32" s="21"/>
      <c r="J32" s="21"/>
      <c r="K32" s="22"/>
    </row>
    <row r="33" spans="2:7" ht="15">
      <c r="B33" s="23" t="s">
        <v>11</v>
      </c>
      <c r="G33" s="23" t="s">
        <v>11</v>
      </c>
    </row>
  </sheetData>
  <sheetProtection password="E4ED" sheet="1" objects="1" scenarios="1"/>
  <mergeCells count="2">
    <mergeCell ref="B2:E2"/>
    <mergeCell ref="G2:K2"/>
  </mergeCells>
  <dataValidations count="1">
    <dataValidation type="list" allowBlank="1" showInputMessage="1" showErrorMessage="1" sqref="D4">
      <formula1>"Fully Amortizing, Interest-Only"</formula1>
    </dataValidation>
  </dataValidations>
  <printOptions/>
  <pageMargins left="0.75" right="0.75" top="1" bottom="1" header="0.5" footer="0.5"/>
  <pageSetup horizontalDpi="355" verticalDpi="355" orientation="landscape" r:id="rId3"/>
  <legacyDrawing r:id="rId2"/>
</worksheet>
</file>

<file path=xl/worksheets/sheet4.xml><?xml version="1.0" encoding="utf-8"?>
<worksheet xmlns="http://schemas.openxmlformats.org/spreadsheetml/2006/main" xmlns:r="http://schemas.openxmlformats.org/officeDocument/2006/relationships">
  <dimension ref="B2:G23"/>
  <sheetViews>
    <sheetView showGridLines="0" zoomScalePageLayoutView="0" workbookViewId="0" topLeftCell="A1">
      <selection activeCell="D20" sqref="D20"/>
    </sheetView>
  </sheetViews>
  <sheetFormatPr defaultColWidth="9.140625" defaultRowHeight="12.75"/>
  <cols>
    <col min="1" max="1" width="9.140625" style="10" customWidth="1"/>
    <col min="2" max="2" width="4.28125" style="10" customWidth="1"/>
    <col min="3" max="3" width="41.00390625" style="10" bestFit="1" customWidth="1"/>
    <col min="4" max="4" width="23.7109375" style="10" customWidth="1"/>
    <col min="5" max="5" width="4.421875" style="10" customWidth="1"/>
    <col min="6" max="6" width="23.7109375" style="10" customWidth="1"/>
    <col min="7" max="7" width="4.421875" style="10" customWidth="1"/>
    <col min="8" max="16384" width="9.140625" style="10" customWidth="1"/>
  </cols>
  <sheetData>
    <row r="1" ht="30" customHeight="1"/>
    <row r="2" spans="2:7" ht="21.75" customHeight="1">
      <c r="B2" s="54" t="s">
        <v>13</v>
      </c>
      <c r="C2" s="55"/>
      <c r="D2" s="55"/>
      <c r="E2" s="55"/>
      <c r="F2" s="62"/>
      <c r="G2" s="61"/>
    </row>
    <row r="3" spans="2:7" ht="12.75">
      <c r="B3" s="11"/>
      <c r="C3" s="12"/>
      <c r="D3" s="12"/>
      <c r="E3" s="12"/>
      <c r="F3" s="12"/>
      <c r="G3" s="13"/>
    </row>
    <row r="4" spans="2:7" ht="20.25">
      <c r="B4" s="11"/>
      <c r="C4" s="14" t="s">
        <v>4</v>
      </c>
      <c r="D4" s="15" t="s">
        <v>5</v>
      </c>
      <c r="E4" s="12"/>
      <c r="F4" s="15" t="s">
        <v>5</v>
      </c>
      <c r="G4" s="13"/>
    </row>
    <row r="5" spans="2:7" ht="4.5" customHeight="1">
      <c r="B5" s="11"/>
      <c r="C5" s="14"/>
      <c r="D5" s="14"/>
      <c r="E5" s="12"/>
      <c r="F5" s="14"/>
      <c r="G5" s="13"/>
    </row>
    <row r="6" spans="2:7" ht="20.25">
      <c r="B6" s="11"/>
      <c r="C6" s="14" t="s">
        <v>6</v>
      </c>
      <c r="D6" s="16">
        <v>100000</v>
      </c>
      <c r="E6" s="12"/>
      <c r="F6" s="16">
        <v>100000</v>
      </c>
      <c r="G6" s="13"/>
    </row>
    <row r="7" spans="2:7" ht="4.5" customHeight="1">
      <c r="B7" s="11"/>
      <c r="C7" s="14"/>
      <c r="D7" s="14"/>
      <c r="E7" s="12"/>
      <c r="F7" s="14"/>
      <c r="G7" s="13"/>
    </row>
    <row r="8" spans="2:7" ht="20.25">
      <c r="B8" s="11"/>
      <c r="C8" s="14" t="s">
        <v>7</v>
      </c>
      <c r="D8" s="17">
        <v>12</v>
      </c>
      <c r="E8" s="12"/>
      <c r="F8" s="17">
        <v>12</v>
      </c>
      <c r="G8" s="13"/>
    </row>
    <row r="9" spans="2:7" ht="4.5" customHeight="1">
      <c r="B9" s="11"/>
      <c r="C9" s="14"/>
      <c r="D9" s="14"/>
      <c r="E9" s="12"/>
      <c r="F9" s="14"/>
      <c r="G9" s="13"/>
    </row>
    <row r="10" spans="2:7" ht="20.25">
      <c r="B10" s="11"/>
      <c r="C10" s="14" t="s">
        <v>8</v>
      </c>
      <c r="D10" s="17">
        <v>5</v>
      </c>
      <c r="E10" s="12"/>
      <c r="F10" s="17">
        <v>5</v>
      </c>
      <c r="G10" s="13"/>
    </row>
    <row r="11" spans="2:7" ht="4.5" customHeight="1">
      <c r="B11" s="11"/>
      <c r="C11" s="14"/>
      <c r="D11" s="14"/>
      <c r="E11" s="12"/>
      <c r="F11" s="14"/>
      <c r="G11" s="13"/>
    </row>
    <row r="12" spans="2:7" ht="20.25">
      <c r="B12" s="11"/>
      <c r="C12" s="14" t="s">
        <v>9</v>
      </c>
      <c r="D12" s="18">
        <v>0.12</v>
      </c>
      <c r="E12" s="12"/>
      <c r="F12" s="18">
        <v>0.12</v>
      </c>
      <c r="G12" s="13"/>
    </row>
    <row r="13" spans="2:7" ht="4.5" customHeight="1">
      <c r="B13" s="11"/>
      <c r="C13" s="14"/>
      <c r="D13" s="14"/>
      <c r="E13" s="12"/>
      <c r="F13" s="14"/>
      <c r="G13" s="13"/>
    </row>
    <row r="14" spans="2:7" ht="20.25">
      <c r="B14" s="11"/>
      <c r="C14" s="14" t="s">
        <v>14</v>
      </c>
      <c r="D14" s="18">
        <v>0.01</v>
      </c>
      <c r="E14" s="12"/>
      <c r="F14" s="18">
        <v>0</v>
      </c>
      <c r="G14" s="13"/>
    </row>
    <row r="15" spans="2:7" ht="4.5" customHeight="1">
      <c r="B15" s="11"/>
      <c r="C15" s="14"/>
      <c r="D15" s="14"/>
      <c r="E15" s="12"/>
      <c r="F15" s="14"/>
      <c r="G15" s="13"/>
    </row>
    <row r="16" spans="2:7" ht="20.25">
      <c r="B16" s="11"/>
      <c r="C16" s="14" t="s">
        <v>15</v>
      </c>
      <c r="D16" s="18">
        <v>0</v>
      </c>
      <c r="E16" s="12"/>
      <c r="F16" s="18">
        <v>0.01</v>
      </c>
      <c r="G16" s="13"/>
    </row>
    <row r="17" spans="2:7" ht="4.5" customHeight="1">
      <c r="B17" s="11"/>
      <c r="C17" s="14"/>
      <c r="D17" s="14"/>
      <c r="E17" s="12"/>
      <c r="F17" s="14"/>
      <c r="G17" s="13"/>
    </row>
    <row r="18" spans="2:7" ht="20.25">
      <c r="B18" s="11"/>
      <c r="C18" s="14" t="s">
        <v>10</v>
      </c>
      <c r="D18" s="19">
        <f>IF(D6&lt;&gt;"",IF(D4&lt;&gt;"Interest-Only",-1*PMT(D12/D8,D10*D8,D6,0,1),D6*D12/12),"")</f>
        <v>1000</v>
      </c>
      <c r="E18" s="12"/>
      <c r="F18" s="19">
        <f>IF(F6&lt;&gt;"",IF(F4&lt;&gt;"Interest-Only",-1*PMT(F12/F8,F10*F8,F6,0,1),F6*F12/12),"")</f>
        <v>1000</v>
      </c>
      <c r="G18" s="13"/>
    </row>
    <row r="19" spans="2:7" ht="4.5" customHeight="1">
      <c r="B19" s="11"/>
      <c r="C19" s="14"/>
      <c r="D19" s="25"/>
      <c r="E19" s="12"/>
      <c r="F19" s="25"/>
      <c r="G19" s="13"/>
    </row>
    <row r="20" spans="2:7" ht="20.25">
      <c r="B20" s="11"/>
      <c r="C20" s="14" t="s">
        <v>12</v>
      </c>
      <c r="D20" s="26">
        <f>RATE(D8*D10,D18,-D6+(D6*D14),D6+(D16*D6))*12</f>
        <v>0.1226856480230974</v>
      </c>
      <c r="E20" s="12"/>
      <c r="F20" s="26">
        <f>RATE(F8*F10,F18,-F6+(F6*F14),F6+(F16*F6))*12</f>
        <v>0.12146358153690318</v>
      </c>
      <c r="G20" s="13"/>
    </row>
    <row r="21" spans="2:7" ht="4.5" customHeight="1">
      <c r="B21" s="11"/>
      <c r="C21" s="14"/>
      <c r="D21" s="14"/>
      <c r="E21" s="12"/>
      <c r="F21" s="14"/>
      <c r="G21" s="13"/>
    </row>
    <row r="22" spans="2:7" ht="12.75">
      <c r="B22" s="20"/>
      <c r="C22" s="21"/>
      <c r="D22" s="21"/>
      <c r="E22" s="21"/>
      <c r="F22" s="21"/>
      <c r="G22" s="22"/>
    </row>
    <row r="23" ht="15">
      <c r="B23" s="23" t="s">
        <v>11</v>
      </c>
    </row>
    <row r="24" ht="12.75"/>
  </sheetData>
  <sheetProtection password="E4ED" sheet="1" objects="1" scenarios="1"/>
  <mergeCells count="1">
    <mergeCell ref="B2:G2"/>
  </mergeCells>
  <dataValidations count="1">
    <dataValidation type="list" allowBlank="1" showInputMessage="1" showErrorMessage="1" sqref="D4 F4">
      <formula1>"Fully Amortizing, Interest-Only"</formula1>
    </dataValidation>
  </dataValidations>
  <printOptions/>
  <pageMargins left="0.75" right="0.75" top="1" bottom="1" header="0.5" footer="0.5"/>
  <pageSetup horizontalDpi="355" verticalDpi="355" orientation="landscape" r:id="rId3"/>
  <legacyDrawing r:id="rId2"/>
</worksheet>
</file>

<file path=xl/worksheets/sheet5.xml><?xml version="1.0" encoding="utf-8"?>
<worksheet xmlns="http://schemas.openxmlformats.org/spreadsheetml/2006/main" xmlns:r="http://schemas.openxmlformats.org/officeDocument/2006/relationships">
  <dimension ref="B2:E16"/>
  <sheetViews>
    <sheetView showGridLines="0" zoomScalePageLayoutView="0" workbookViewId="0" topLeftCell="A1">
      <selection activeCell="A2" sqref="A2"/>
    </sheetView>
  </sheetViews>
  <sheetFormatPr defaultColWidth="9.140625" defaultRowHeight="12.75"/>
  <cols>
    <col min="1" max="1" width="9.140625" style="10" customWidth="1"/>
    <col min="2" max="2" width="4.28125" style="10" customWidth="1"/>
    <col min="3" max="3" width="41.00390625" style="10" bestFit="1" customWidth="1"/>
    <col min="4" max="4" width="23.7109375" style="10" customWidth="1"/>
    <col min="5" max="5" width="4.421875" style="10" customWidth="1"/>
    <col min="6" max="16384" width="9.140625" style="10" customWidth="1"/>
  </cols>
  <sheetData>
    <row r="1" ht="30" customHeight="1"/>
    <row r="2" spans="2:5" ht="21.75" customHeight="1">
      <c r="B2" s="54" t="s">
        <v>3</v>
      </c>
      <c r="C2" s="55"/>
      <c r="D2" s="55"/>
      <c r="E2" s="56"/>
    </row>
    <row r="3" spans="2:5" ht="12.75">
      <c r="B3" s="11"/>
      <c r="C3" s="12"/>
      <c r="D3" s="12"/>
      <c r="E3" s="13"/>
    </row>
    <row r="4" spans="2:5" ht="20.25">
      <c r="B4" s="11"/>
      <c r="C4" s="14" t="s">
        <v>4</v>
      </c>
      <c r="D4" s="15" t="s">
        <v>5</v>
      </c>
      <c r="E4" s="13"/>
    </row>
    <row r="5" spans="2:5" ht="4.5" customHeight="1">
      <c r="B5" s="11"/>
      <c r="C5" s="14"/>
      <c r="D5" s="14"/>
      <c r="E5" s="13"/>
    </row>
    <row r="6" spans="2:5" ht="20.25">
      <c r="B6" s="11"/>
      <c r="C6" s="14" t="s">
        <v>6</v>
      </c>
      <c r="D6" s="16">
        <v>100000</v>
      </c>
      <c r="E6" s="13"/>
    </row>
    <row r="7" spans="2:5" ht="4.5" customHeight="1">
      <c r="B7" s="11"/>
      <c r="C7" s="14"/>
      <c r="D7" s="14"/>
      <c r="E7" s="13"/>
    </row>
    <row r="8" spans="2:5" ht="20.25">
      <c r="B8" s="11"/>
      <c r="C8" s="14" t="s">
        <v>7</v>
      </c>
      <c r="D8" s="17">
        <v>12</v>
      </c>
      <c r="E8" s="13"/>
    </row>
    <row r="9" spans="2:5" ht="4.5" customHeight="1">
      <c r="B9" s="11"/>
      <c r="C9" s="14"/>
      <c r="D9" s="14"/>
      <c r="E9" s="13"/>
    </row>
    <row r="10" spans="2:5" ht="20.25">
      <c r="B10" s="11"/>
      <c r="C10" s="14" t="s">
        <v>8</v>
      </c>
      <c r="D10" s="17">
        <v>0.5</v>
      </c>
      <c r="E10" s="13"/>
    </row>
    <row r="11" spans="2:5" ht="4.5" customHeight="1">
      <c r="B11" s="11"/>
      <c r="C11" s="14"/>
      <c r="D11" s="14"/>
      <c r="E11" s="13"/>
    </row>
    <row r="12" spans="2:5" ht="20.25">
      <c r="B12" s="11"/>
      <c r="C12" s="14" t="s">
        <v>9</v>
      </c>
      <c r="D12" s="18">
        <v>0.12</v>
      </c>
      <c r="E12" s="13"/>
    </row>
    <row r="13" spans="2:5" ht="4.5" customHeight="1">
      <c r="B13" s="11"/>
      <c r="C13" s="14"/>
      <c r="D13" s="14"/>
      <c r="E13" s="13"/>
    </row>
    <row r="14" spans="2:5" ht="20.25">
      <c r="B14" s="11"/>
      <c r="C14" s="14" t="s">
        <v>10</v>
      </c>
      <c r="D14" s="19">
        <f>IF(D6&lt;&gt;"",IF(D4&lt;&gt;"Interest-Only",-1*PMT(D12/D8,D10*D8,D6,0,1),D6*D12/12),"")</f>
        <v>1000</v>
      </c>
      <c r="E14" s="13"/>
    </row>
    <row r="15" spans="2:5" ht="12.75">
      <c r="B15" s="20"/>
      <c r="C15" s="21"/>
      <c r="D15" s="21"/>
      <c r="E15" s="22"/>
    </row>
    <row r="16" ht="15">
      <c r="B16" s="23" t="s">
        <v>11</v>
      </c>
    </row>
  </sheetData>
  <sheetProtection password="E4ED" sheet="1" objects="1" scenarios="1"/>
  <mergeCells count="1">
    <mergeCell ref="B2:E2"/>
  </mergeCells>
  <dataValidations count="1">
    <dataValidation type="list" allowBlank="1" showInputMessage="1" showErrorMessage="1" sqref="D4">
      <formula1>"Fully Amortizing, Interest-Only"</formula1>
    </dataValidation>
  </dataValidations>
  <printOptions/>
  <pageMargins left="0.75" right="0.75" top="1" bottom="1" header="0.5" footer="0.5"/>
  <pageSetup horizontalDpi="355" verticalDpi="355" orientation="landscape" r:id="rId1"/>
</worksheet>
</file>

<file path=xl/worksheets/sheet6.xml><?xml version="1.0" encoding="utf-8"?>
<worksheet xmlns="http://schemas.openxmlformats.org/spreadsheetml/2006/main" xmlns:r="http://schemas.openxmlformats.org/officeDocument/2006/relationships">
  <dimension ref="B2:E18"/>
  <sheetViews>
    <sheetView showGridLines="0" zoomScalePageLayoutView="0" workbookViewId="0" topLeftCell="A1">
      <selection activeCell="E14" sqref="E14"/>
    </sheetView>
  </sheetViews>
  <sheetFormatPr defaultColWidth="9.140625" defaultRowHeight="12.75"/>
  <cols>
    <col min="1" max="1" width="3.140625" style="10" customWidth="1"/>
    <col min="2" max="2" width="4.28125" style="10" customWidth="1"/>
    <col min="3" max="3" width="65.28125" style="10" bestFit="1" customWidth="1"/>
    <col min="4" max="4" width="23.7109375" style="10" customWidth="1"/>
    <col min="5" max="5" width="4.421875" style="10" customWidth="1"/>
    <col min="6" max="16384" width="9.140625" style="10" customWidth="1"/>
  </cols>
  <sheetData>
    <row r="1" ht="16.5" customHeight="1"/>
    <row r="2" spans="2:5" ht="21.75" customHeight="1">
      <c r="B2" s="54" t="s">
        <v>18</v>
      </c>
      <c r="C2" s="55"/>
      <c r="D2" s="55"/>
      <c r="E2" s="56"/>
    </row>
    <row r="3" spans="2:5" ht="12.75">
      <c r="B3" s="11"/>
      <c r="C3" s="12"/>
      <c r="D3" s="12"/>
      <c r="E3" s="13"/>
    </row>
    <row r="4" spans="2:5" ht="20.25">
      <c r="B4" s="11"/>
      <c r="C4" s="14" t="s">
        <v>19</v>
      </c>
      <c r="D4" s="16">
        <v>100000</v>
      </c>
      <c r="E4" s="13"/>
    </row>
    <row r="5" spans="2:5" ht="4.5" customHeight="1">
      <c r="B5" s="11"/>
      <c r="C5" s="14"/>
      <c r="D5" s="14"/>
      <c r="E5" s="13"/>
    </row>
    <row r="6" spans="2:5" ht="20.25">
      <c r="B6" s="11"/>
      <c r="C6" s="14" t="s">
        <v>24</v>
      </c>
      <c r="D6" s="16">
        <v>1000</v>
      </c>
      <c r="E6" s="13"/>
    </row>
    <row r="7" spans="2:5" ht="4.5" customHeight="1">
      <c r="B7" s="11"/>
      <c r="C7" s="14"/>
      <c r="D7" s="14"/>
      <c r="E7" s="13"/>
    </row>
    <row r="8" spans="2:5" ht="20.25">
      <c r="B8" s="11"/>
      <c r="C8" s="14" t="s">
        <v>20</v>
      </c>
      <c r="D8" s="16">
        <v>50000</v>
      </c>
      <c r="E8" s="13"/>
    </row>
    <row r="9" spans="2:5" ht="4.5" customHeight="1">
      <c r="B9" s="11"/>
      <c r="C9" s="14"/>
      <c r="D9" s="14"/>
      <c r="E9" s="13"/>
    </row>
    <row r="10" spans="2:5" ht="20.25">
      <c r="B10" s="11"/>
      <c r="C10" s="14" t="s">
        <v>21</v>
      </c>
      <c r="D10" s="16">
        <v>10000</v>
      </c>
      <c r="E10" s="13"/>
    </row>
    <row r="11" spans="2:5" ht="4.5" customHeight="1">
      <c r="B11" s="11"/>
      <c r="C11" s="14"/>
      <c r="D11" s="14"/>
      <c r="E11" s="13"/>
    </row>
    <row r="12" spans="2:5" ht="20.25">
      <c r="B12" s="11"/>
      <c r="C12" s="14" t="s">
        <v>23</v>
      </c>
      <c r="D12" s="40">
        <f>SUM(D6:D10)</f>
        <v>61000</v>
      </c>
      <c r="E12" s="13"/>
    </row>
    <row r="13" spans="2:5" ht="4.5" customHeight="1">
      <c r="B13" s="11"/>
      <c r="C13" s="14"/>
      <c r="D13" s="31"/>
      <c r="E13" s="13"/>
    </row>
    <row r="14" spans="2:5" ht="21" thickBot="1">
      <c r="B14" s="11"/>
      <c r="C14" s="14" t="s">
        <v>63</v>
      </c>
      <c r="D14" s="41">
        <f>(D4-D12)/D4</f>
        <v>0.39</v>
      </c>
      <c r="E14" s="13"/>
    </row>
    <row r="15" spans="2:5" ht="4.5" customHeight="1" thickTop="1">
      <c r="B15" s="11"/>
      <c r="C15" s="14"/>
      <c r="D15" s="31"/>
      <c r="E15" s="13"/>
    </row>
    <row r="16" spans="2:5" ht="21" thickBot="1">
      <c r="B16" s="11"/>
      <c r="C16" s="14" t="s">
        <v>22</v>
      </c>
      <c r="D16" s="41">
        <f>D12/D4</f>
        <v>0.61</v>
      </c>
      <c r="E16" s="13"/>
    </row>
    <row r="17" spans="2:5" ht="13.5" thickTop="1">
      <c r="B17" s="20"/>
      <c r="C17" s="21"/>
      <c r="D17" s="21"/>
      <c r="E17" s="22"/>
    </row>
    <row r="18" ht="15">
      <c r="B18" s="23" t="s">
        <v>11</v>
      </c>
    </row>
  </sheetData>
  <sheetProtection password="E4ED" sheet="1" objects="1" scenarios="1"/>
  <mergeCells count="1">
    <mergeCell ref="B2:E2"/>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B2:E20"/>
  <sheetViews>
    <sheetView showGridLines="0" zoomScalePageLayoutView="0" workbookViewId="0" topLeftCell="A1">
      <selection activeCell="B2" sqref="B2:E2"/>
    </sheetView>
  </sheetViews>
  <sheetFormatPr defaultColWidth="9.140625" defaultRowHeight="12.75"/>
  <cols>
    <col min="1" max="1" width="3.57421875" style="10" customWidth="1"/>
    <col min="2" max="2" width="4.28125" style="10" customWidth="1"/>
    <col min="3" max="3" width="65.28125" style="10" bestFit="1" customWidth="1"/>
    <col min="4" max="4" width="27.57421875" style="10" customWidth="1"/>
    <col min="5" max="5" width="4.421875" style="10" customWidth="1"/>
    <col min="6" max="6" width="3.28125" style="10" customWidth="1"/>
    <col min="7" max="16384" width="9.140625" style="10" customWidth="1"/>
  </cols>
  <sheetData>
    <row r="1" ht="16.5" customHeight="1"/>
    <row r="2" spans="2:5" ht="21.75" customHeight="1">
      <c r="B2" s="54" t="s">
        <v>13</v>
      </c>
      <c r="C2" s="55"/>
      <c r="D2" s="55"/>
      <c r="E2" s="56"/>
    </row>
    <row r="3" spans="2:5" ht="12.75">
      <c r="B3" s="11"/>
      <c r="C3" s="12"/>
      <c r="D3" s="12"/>
      <c r="E3" s="13"/>
    </row>
    <row r="4" spans="2:5" ht="20.25">
      <c r="B4" s="11"/>
      <c r="C4" s="14" t="s">
        <v>25</v>
      </c>
      <c r="D4" s="42">
        <v>20000</v>
      </c>
      <c r="E4" s="13"/>
    </row>
    <row r="5" spans="2:5" ht="4.5" customHeight="1">
      <c r="B5" s="11"/>
      <c r="C5" s="14"/>
      <c r="D5" s="14"/>
      <c r="E5" s="13"/>
    </row>
    <row r="6" spans="2:5" ht="20.25">
      <c r="B6" s="11"/>
      <c r="C6" s="14" t="s">
        <v>30</v>
      </c>
      <c r="D6" s="42">
        <v>8000</v>
      </c>
      <c r="E6" s="13"/>
    </row>
    <row r="7" spans="2:5" ht="4.5" customHeight="1">
      <c r="B7" s="11"/>
      <c r="C7" s="14"/>
      <c r="D7" s="14"/>
      <c r="E7" s="13"/>
    </row>
    <row r="8" spans="2:5" ht="20.25">
      <c r="B8" s="11"/>
      <c r="C8" s="14" t="s">
        <v>31</v>
      </c>
      <c r="D8" s="42">
        <v>100</v>
      </c>
      <c r="E8" s="13"/>
    </row>
    <row r="9" spans="2:5" ht="4.5" customHeight="1">
      <c r="B9" s="11"/>
      <c r="C9" s="14"/>
      <c r="D9" s="14"/>
      <c r="E9" s="13"/>
    </row>
    <row r="10" spans="2:5" ht="20.25">
      <c r="B10" s="11"/>
      <c r="C10" s="14" t="s">
        <v>32</v>
      </c>
      <c r="D10" s="42">
        <v>120</v>
      </c>
      <c r="E10" s="13"/>
    </row>
    <row r="11" spans="2:5" ht="4.5" customHeight="1">
      <c r="B11" s="11"/>
      <c r="C11" s="14"/>
      <c r="D11" s="14"/>
      <c r="E11" s="13"/>
    </row>
    <row r="12" spans="2:5" ht="20.25">
      <c r="B12" s="11"/>
      <c r="C12" s="14" t="s">
        <v>29</v>
      </c>
      <c r="D12" s="42">
        <v>900</v>
      </c>
      <c r="E12" s="13"/>
    </row>
    <row r="13" spans="2:5" ht="4.5" customHeight="1">
      <c r="B13" s="11"/>
      <c r="C13" s="14"/>
      <c r="D13" s="14"/>
      <c r="E13" s="13"/>
    </row>
    <row r="14" spans="2:5" ht="21" thickBot="1">
      <c r="B14" s="11"/>
      <c r="C14" s="14" t="s">
        <v>28</v>
      </c>
      <c r="D14" s="43">
        <f>(D6+D8)-(D10+D12)</f>
        <v>7080</v>
      </c>
      <c r="E14" s="13"/>
    </row>
    <row r="15" spans="2:5" ht="4.5" customHeight="1" thickTop="1">
      <c r="B15" s="11"/>
      <c r="C15" s="14"/>
      <c r="D15" s="14"/>
      <c r="E15" s="13"/>
    </row>
    <row r="16" spans="2:5" ht="21" thickBot="1">
      <c r="B16" s="11"/>
      <c r="C16" s="14" t="s">
        <v>26</v>
      </c>
      <c r="D16" s="41">
        <f>(D6+D8)/D4</f>
        <v>0.405</v>
      </c>
      <c r="E16" s="13"/>
    </row>
    <row r="17" spans="2:5" ht="4.5" customHeight="1" thickTop="1">
      <c r="B17" s="11"/>
      <c r="C17" s="14"/>
      <c r="D17" s="14"/>
      <c r="E17" s="13"/>
    </row>
    <row r="18" spans="2:5" ht="21" thickBot="1">
      <c r="B18" s="11"/>
      <c r="C18" s="14" t="s">
        <v>27</v>
      </c>
      <c r="D18" s="41">
        <f>(D14)/D4</f>
        <v>0.354</v>
      </c>
      <c r="E18" s="13"/>
    </row>
    <row r="19" spans="2:5" ht="13.5" thickTop="1">
      <c r="B19" s="20"/>
      <c r="C19" s="21"/>
      <c r="D19" s="21"/>
      <c r="E19" s="22"/>
    </row>
    <row r="20" ht="15">
      <c r="B20" s="23" t="s">
        <v>11</v>
      </c>
    </row>
  </sheetData>
  <sheetProtection password="E4ED" sheet="1" objects="1" scenarios="1"/>
  <mergeCells count="1">
    <mergeCell ref="B2:E2"/>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B2:E20"/>
  <sheetViews>
    <sheetView showGridLines="0" zoomScalePageLayoutView="0" workbookViewId="0" topLeftCell="A1">
      <selection activeCell="C4" sqref="C4"/>
    </sheetView>
  </sheetViews>
  <sheetFormatPr defaultColWidth="9.140625" defaultRowHeight="12.75"/>
  <cols>
    <col min="1" max="1" width="3.57421875" style="10" customWidth="1"/>
    <col min="2" max="2" width="4.28125" style="10" customWidth="1"/>
    <col min="3" max="3" width="65.28125" style="10" bestFit="1" customWidth="1"/>
    <col min="4" max="4" width="27.57421875" style="10" customWidth="1"/>
    <col min="5" max="5" width="4.421875" style="10" customWidth="1"/>
    <col min="6" max="6" width="3.28125" style="10" customWidth="1"/>
    <col min="7" max="16384" width="9.140625" style="10" customWidth="1"/>
  </cols>
  <sheetData>
    <row r="1" ht="16.5" customHeight="1"/>
    <row r="2" spans="2:5" ht="21.75" customHeight="1">
      <c r="B2" s="54" t="s">
        <v>13</v>
      </c>
      <c r="C2" s="55"/>
      <c r="D2" s="55"/>
      <c r="E2" s="56"/>
    </row>
    <row r="3" spans="2:5" ht="12.75">
      <c r="B3" s="11"/>
      <c r="C3" s="12"/>
      <c r="D3" s="12"/>
      <c r="E3" s="13"/>
    </row>
    <row r="4" spans="2:5" ht="20.25">
      <c r="B4" s="11"/>
      <c r="C4" s="14" t="s">
        <v>25</v>
      </c>
      <c r="D4" s="42">
        <v>20000</v>
      </c>
      <c r="E4" s="13"/>
    </row>
    <row r="5" spans="2:5" ht="4.5" customHeight="1">
      <c r="B5" s="11"/>
      <c r="C5" s="14"/>
      <c r="D5" s="14"/>
      <c r="E5" s="13"/>
    </row>
    <row r="6" spans="2:5" ht="20.25">
      <c r="B6" s="11"/>
      <c r="C6" s="14" t="s">
        <v>30</v>
      </c>
      <c r="D6" s="42">
        <v>11200</v>
      </c>
      <c r="E6" s="13"/>
    </row>
    <row r="7" spans="2:5" ht="4.5" customHeight="1">
      <c r="B7" s="11"/>
      <c r="C7" s="14"/>
      <c r="D7" s="14"/>
      <c r="E7" s="13"/>
    </row>
    <row r="8" spans="2:5" ht="20.25">
      <c r="B8" s="11"/>
      <c r="C8" s="14" t="s">
        <v>31</v>
      </c>
      <c r="D8" s="42">
        <v>300</v>
      </c>
      <c r="E8" s="13"/>
    </row>
    <row r="9" spans="2:5" ht="4.5" customHeight="1">
      <c r="B9" s="11"/>
      <c r="C9" s="14"/>
      <c r="D9" s="14"/>
      <c r="E9" s="13"/>
    </row>
    <row r="10" spans="2:5" ht="20.25">
      <c r="B10" s="11"/>
      <c r="C10" s="14" t="s">
        <v>32</v>
      </c>
      <c r="D10" s="42">
        <v>120</v>
      </c>
      <c r="E10" s="13"/>
    </row>
    <row r="11" spans="2:5" ht="4.5" customHeight="1">
      <c r="B11" s="11"/>
      <c r="C11" s="14"/>
      <c r="D11" s="14"/>
      <c r="E11" s="13"/>
    </row>
    <row r="12" spans="2:5" ht="20.25">
      <c r="B12" s="11"/>
      <c r="C12" s="14" t="s">
        <v>29</v>
      </c>
      <c r="D12" s="42">
        <v>3700</v>
      </c>
      <c r="E12" s="13"/>
    </row>
    <row r="13" spans="2:5" ht="4.5" customHeight="1">
      <c r="B13" s="11"/>
      <c r="C13" s="14"/>
      <c r="D13" s="14"/>
      <c r="E13" s="13"/>
    </row>
    <row r="14" spans="2:5" ht="21" thickBot="1">
      <c r="B14" s="11"/>
      <c r="C14" s="14" t="s">
        <v>28</v>
      </c>
      <c r="D14" s="43">
        <f>(D6+D8)-(D10+D12)</f>
        <v>7680</v>
      </c>
      <c r="E14" s="13"/>
    </row>
    <row r="15" spans="2:5" ht="4.5" customHeight="1" thickTop="1">
      <c r="B15" s="11"/>
      <c r="C15" s="14"/>
      <c r="D15" s="14"/>
      <c r="E15" s="13"/>
    </row>
    <row r="16" spans="2:5" ht="21" thickBot="1">
      <c r="B16" s="11"/>
      <c r="C16" s="14" t="s">
        <v>26</v>
      </c>
      <c r="D16" s="41">
        <f>(D6+D8)/D4</f>
        <v>0.575</v>
      </c>
      <c r="E16" s="13"/>
    </row>
    <row r="17" spans="2:5" ht="4.5" customHeight="1" thickTop="1">
      <c r="B17" s="11"/>
      <c r="C17" s="14"/>
      <c r="D17" s="14"/>
      <c r="E17" s="13"/>
    </row>
    <row r="18" spans="2:5" ht="21" thickBot="1">
      <c r="B18" s="11"/>
      <c r="C18" s="14" t="s">
        <v>27</v>
      </c>
      <c r="D18" s="41">
        <f>(D14)/D4</f>
        <v>0.384</v>
      </c>
      <c r="E18" s="13"/>
    </row>
    <row r="19" spans="2:5" ht="13.5" thickTop="1">
      <c r="B19" s="20"/>
      <c r="C19" s="21"/>
      <c r="D19" s="21"/>
      <c r="E19" s="22"/>
    </row>
    <row r="20" ht="15">
      <c r="B20" s="23" t="s">
        <v>11</v>
      </c>
    </row>
  </sheetData>
  <sheetProtection password="E4ED" sheet="1" objects="1" scenarios="1"/>
  <mergeCells count="1">
    <mergeCell ref="B2:E2"/>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B2:I20"/>
  <sheetViews>
    <sheetView showGridLines="0" zoomScalePageLayoutView="0" workbookViewId="0" topLeftCell="A1">
      <selection activeCell="F18" sqref="F18"/>
    </sheetView>
  </sheetViews>
  <sheetFormatPr defaultColWidth="9.140625" defaultRowHeight="12.75"/>
  <cols>
    <col min="1" max="1" width="3.28125" style="10" customWidth="1"/>
    <col min="2" max="2" width="4.28125" style="10" customWidth="1"/>
    <col min="3" max="3" width="41.00390625" style="10" bestFit="1" customWidth="1"/>
    <col min="4" max="4" width="23.7109375" style="10" customWidth="1"/>
    <col min="5" max="5" width="4.421875" style="10" customWidth="1"/>
    <col min="6" max="6" width="23.7109375" style="10" customWidth="1"/>
    <col min="7" max="7" width="4.421875" style="10" customWidth="1"/>
    <col min="8" max="8" width="23.7109375" style="10" customWidth="1"/>
    <col min="9" max="9" width="4.421875" style="10" customWidth="1"/>
    <col min="10" max="16384" width="9.140625" style="10" customWidth="1"/>
  </cols>
  <sheetData>
    <row r="1" ht="20.25" customHeight="1"/>
    <row r="2" spans="2:9" ht="21.75" customHeight="1">
      <c r="B2" s="54" t="s">
        <v>46</v>
      </c>
      <c r="C2" s="55"/>
      <c r="D2" s="55"/>
      <c r="E2" s="63"/>
      <c r="F2" s="64"/>
      <c r="G2" s="64"/>
      <c r="H2" s="64"/>
      <c r="I2" s="65"/>
    </row>
    <row r="3" spans="2:9" ht="12.75">
      <c r="B3" s="11"/>
      <c r="C3" s="12"/>
      <c r="D3" s="12"/>
      <c r="E3" s="12"/>
      <c r="F3" s="12"/>
      <c r="G3" s="12"/>
      <c r="H3" s="12"/>
      <c r="I3" s="13"/>
    </row>
    <row r="4" spans="2:9" ht="12.75">
      <c r="B4" s="11"/>
      <c r="C4" s="12" t="s">
        <v>47</v>
      </c>
      <c r="D4" s="48" t="s">
        <v>48</v>
      </c>
      <c r="E4" s="48"/>
      <c r="F4" s="48" t="s">
        <v>49</v>
      </c>
      <c r="G4" s="48"/>
      <c r="H4" s="48" t="s">
        <v>50</v>
      </c>
      <c r="I4" s="13"/>
    </row>
    <row r="5" spans="2:9" ht="12.75">
      <c r="B5" s="11"/>
      <c r="C5" s="12"/>
      <c r="D5" s="12"/>
      <c r="E5" s="12"/>
      <c r="F5" s="12"/>
      <c r="G5" s="12"/>
      <c r="H5" s="12"/>
      <c r="I5" s="13"/>
    </row>
    <row r="6" spans="2:9" ht="20.25">
      <c r="B6" s="11"/>
      <c r="C6" s="14" t="s">
        <v>4</v>
      </c>
      <c r="D6" s="15" t="s">
        <v>51</v>
      </c>
      <c r="E6" s="13"/>
      <c r="F6" s="15" t="s">
        <v>51</v>
      </c>
      <c r="G6" s="13"/>
      <c r="H6" s="15" t="s">
        <v>5</v>
      </c>
      <c r="I6" s="13"/>
    </row>
    <row r="7" spans="2:9" ht="3.75" customHeight="1">
      <c r="B7" s="11"/>
      <c r="C7" s="14"/>
      <c r="D7" s="14"/>
      <c r="E7" s="12"/>
      <c r="F7" s="31"/>
      <c r="G7" s="12"/>
      <c r="H7" s="31"/>
      <c r="I7" s="13"/>
    </row>
    <row r="8" spans="2:9" ht="20.25" hidden="1">
      <c r="B8" s="11"/>
      <c r="C8" s="14" t="s">
        <v>6</v>
      </c>
      <c r="D8" s="16">
        <v>100000</v>
      </c>
      <c r="E8" s="13"/>
      <c r="F8" s="16">
        <v>100000</v>
      </c>
      <c r="G8" s="13"/>
      <c r="H8" s="16">
        <v>100000</v>
      </c>
      <c r="I8" s="13"/>
    </row>
    <row r="9" spans="2:9" ht="4.5" customHeight="1" hidden="1">
      <c r="B9" s="11"/>
      <c r="C9" s="14"/>
      <c r="D9" s="14"/>
      <c r="E9" s="12"/>
      <c r="F9" s="49"/>
      <c r="G9" s="12"/>
      <c r="H9" s="49"/>
      <c r="I9" s="13"/>
    </row>
    <row r="10" spans="2:9" ht="20.25" hidden="1">
      <c r="B10" s="11"/>
      <c r="C10" s="14" t="s">
        <v>7</v>
      </c>
      <c r="D10" s="17">
        <v>12</v>
      </c>
      <c r="E10" s="13"/>
      <c r="F10" s="17">
        <v>12</v>
      </c>
      <c r="G10" s="13"/>
      <c r="H10" s="17">
        <v>12</v>
      </c>
      <c r="I10" s="13"/>
    </row>
    <row r="11" spans="2:9" ht="4.5" customHeight="1" hidden="1">
      <c r="B11" s="11"/>
      <c r="C11" s="14"/>
      <c r="D11" s="14"/>
      <c r="E11" s="12"/>
      <c r="F11" s="31"/>
      <c r="G11" s="12"/>
      <c r="H11" s="31"/>
      <c r="I11" s="13"/>
    </row>
    <row r="12" spans="2:9" ht="20.25">
      <c r="B12" s="11"/>
      <c r="C12" s="14" t="s">
        <v>8</v>
      </c>
      <c r="D12" s="17">
        <v>5</v>
      </c>
      <c r="E12" s="13"/>
      <c r="F12" s="17">
        <v>30</v>
      </c>
      <c r="G12" s="13"/>
      <c r="H12" s="17">
        <v>10</v>
      </c>
      <c r="I12" s="13"/>
    </row>
    <row r="13" spans="2:9" ht="4.5" customHeight="1">
      <c r="B13" s="11"/>
      <c r="C13" s="14"/>
      <c r="D13" s="14"/>
      <c r="E13" s="12"/>
      <c r="F13" s="31"/>
      <c r="G13" s="12"/>
      <c r="H13" s="31"/>
      <c r="I13" s="13"/>
    </row>
    <row r="14" spans="2:9" ht="20.25">
      <c r="B14" s="11"/>
      <c r="C14" s="14" t="s">
        <v>52</v>
      </c>
      <c r="D14" s="18">
        <v>0.055</v>
      </c>
      <c r="E14" s="13"/>
      <c r="F14" s="18">
        <v>0.068</v>
      </c>
      <c r="G14" s="13"/>
      <c r="H14" s="18">
        <v>0.078</v>
      </c>
      <c r="I14" s="13"/>
    </row>
    <row r="15" spans="2:9" ht="4.5" customHeight="1">
      <c r="B15" s="11"/>
      <c r="C15" s="14"/>
      <c r="D15" s="14"/>
      <c r="E15" s="12"/>
      <c r="F15" s="31"/>
      <c r="G15" s="12"/>
      <c r="H15" s="31"/>
      <c r="I15" s="13"/>
    </row>
    <row r="16" spans="2:9" ht="20.25" hidden="1">
      <c r="B16" s="11"/>
      <c r="C16" s="14" t="s">
        <v>10</v>
      </c>
      <c r="D16" s="19">
        <f>IF(D8&lt;&gt;"",IF(D6&lt;&gt;"Interest-Only",-1*PMT(D14/D10,D12*D10,D8,0,0),D8*D14/12),"")</f>
        <v>1910.1162171782214</v>
      </c>
      <c r="E16" s="12"/>
      <c r="F16" s="19">
        <f>IF(F8&lt;&gt;"",IF(F6&lt;&gt;"Interest-Only",-1*PMT(F14/F10,F12*F10,F8,0,0),F8*F14/12),"")</f>
        <v>651.9251881649111</v>
      </c>
      <c r="G16" s="12"/>
      <c r="H16" s="19">
        <f>IF(H8&lt;&gt;"",IF(H6&lt;&gt;"Interest-Only",-1*PMT(H14/H10,H12*H10,H8,0,0),H8*H14/12),"")</f>
        <v>650</v>
      </c>
      <c r="I16" s="13"/>
    </row>
    <row r="17" spans="2:9" ht="20.25" hidden="1">
      <c r="B17" s="11"/>
      <c r="C17" s="14" t="s">
        <v>53</v>
      </c>
      <c r="D17" s="19">
        <f>D16*12</f>
        <v>22921.394606138656</v>
      </c>
      <c r="E17" s="12"/>
      <c r="F17" s="19">
        <f>F16*12</f>
        <v>7823.102257978933</v>
      </c>
      <c r="G17" s="12"/>
      <c r="H17" s="19">
        <f>H16*12</f>
        <v>7800</v>
      </c>
      <c r="I17" s="13"/>
    </row>
    <row r="18" spans="2:9" ht="20.25">
      <c r="B18" s="11"/>
      <c r="C18" s="14" t="s">
        <v>54</v>
      </c>
      <c r="D18" s="50">
        <f>(D16*12)/D8</f>
        <v>0.22921394606138656</v>
      </c>
      <c r="E18" s="12"/>
      <c r="F18" s="50">
        <f>(F16*12)/F8</f>
        <v>0.07823102257978934</v>
      </c>
      <c r="G18" s="12"/>
      <c r="H18" s="50">
        <f>(H16*12)/H8</f>
        <v>0.078</v>
      </c>
      <c r="I18" s="13"/>
    </row>
    <row r="19" spans="2:9" ht="12.75">
      <c r="B19" s="20"/>
      <c r="C19" s="21"/>
      <c r="D19" s="21"/>
      <c r="E19" s="21"/>
      <c r="F19" s="21"/>
      <c r="G19" s="21"/>
      <c r="H19" s="21"/>
      <c r="I19" s="22"/>
    </row>
    <row r="20" ht="15">
      <c r="B20" s="23" t="s">
        <v>55</v>
      </c>
    </row>
  </sheetData>
  <sheetProtection password="E4ED" sheet="1" objects="1" scenarios="1"/>
  <mergeCells count="1">
    <mergeCell ref="B2:I2"/>
  </mergeCells>
  <dataValidations count="1">
    <dataValidation type="list" allowBlank="1" showInputMessage="1" showErrorMessage="1" sqref="D6 F6 H6">
      <formula1>"Fully Amortizing, Interest-Only"</formula1>
    </dataValidation>
  </dataValidations>
  <printOptions/>
  <pageMargins left="0.75" right="0.75" top="1" bottom="1" header="0.5" footer="0.5"/>
  <pageSetup horizontalDpi="355" verticalDpi="3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2010-09-17T00:50:06Z</cp:lastPrinted>
  <dcterms:created xsi:type="dcterms:W3CDTF">1996-10-14T23:33:28Z</dcterms:created>
  <dcterms:modified xsi:type="dcterms:W3CDTF">2010-09-17T05:02:55Z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